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11340" windowHeight="6540" tabRatio="795" firstSheet="7" activeTab="11"/>
  </bookViews>
  <sheets>
    <sheet name="Исходные данные" sheetId="1" state="hidden" r:id="rId1"/>
    <sheet name="Стены кирпич" sheetId="2" r:id="rId2"/>
    <sheet name="Стены камень" sheetId="3" r:id="rId3"/>
    <sheet name="Стены дерево" sheetId="4" r:id="rId4"/>
    <sheet name="Стены жб" sheetId="5" r:id="rId5"/>
    <sheet name="Чердак" sheetId="6" r:id="rId6"/>
    <sheet name="Бесчердачная" sheetId="7" r:id="rId7"/>
    <sheet name="Перекрытия над" sheetId="8" r:id="rId8"/>
    <sheet name="Окна и двери" sheetId="9" r:id="rId9"/>
    <sheet name="ПОНИЖ.КОЭФ." sheetId="10" r:id="rId10"/>
    <sheet name="НЕУТЕПЛЕННЫЙ ПОЛ " sheetId="11" r:id="rId11"/>
    <sheet name="РЕЗУЛЬТАТЫ РАСЧЕТА" sheetId="12" r:id="rId12"/>
    <sheet name="ПОТРЕБНОСТЬ РАДИАТОРОВ " sheetId="13" r:id="rId13"/>
    <sheet name="ТЛФ." sheetId="14" state="hidden" r:id="rId1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" authorId="0">
      <text>
        <r>
          <rPr>
            <b/>
            <sz val="8"/>
            <rFont val="Tahoma"/>
            <family val="0"/>
          </rPr>
          <t>ДЛЯ ПЕРВОГО ЭТАЖА!</t>
        </r>
      </text>
    </comment>
    <comment ref="J2" authorId="0">
      <text>
        <r>
          <rPr>
            <b/>
            <sz val="8"/>
            <rFont val="Tahoma"/>
            <family val="0"/>
          </rPr>
          <t>ДЛЯ ВЕРХНЕГО ЭТАЖА!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ДЛЯ ПЕРВОГО ЭТАЖА!  
ЕСЛИ  ПОЛ НОРМАЛЬНЫЙ И  НЕ НА ГРУНТЕ !</t>
        </r>
      </text>
    </comment>
    <comment ref="K2" authorId="0">
      <text>
        <r>
          <rPr>
            <b/>
            <sz val="8"/>
            <rFont val="Tahoma"/>
            <family val="0"/>
          </rPr>
          <t>ВЕЛИЧИНЫ "1/R" БРАТЬ МЕТОДОМ "</t>
        </r>
        <r>
          <rPr>
            <b/>
            <i/>
            <sz val="8"/>
            <rFont val="Tahoma"/>
            <family val="2"/>
          </rPr>
          <t>КОПИРОВАНИЯ 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 ЛИСТОВ-СПРАВОК "Стены-кирпич" и т.п.</t>
        </r>
      </text>
    </comment>
    <comment ref="L2" authorId="0">
      <text>
        <r>
          <rPr>
            <b/>
            <sz val="8"/>
            <rFont val="Tahoma"/>
            <family val="0"/>
          </rPr>
          <t>ВЕЛИЧИНЫ "1/R" БРАТЬ МЕТОДОМ "</t>
        </r>
        <r>
          <rPr>
            <b/>
            <i/>
            <sz val="8"/>
            <rFont val="Tahoma"/>
            <family val="2"/>
          </rPr>
          <t>КОПИРОВАНИЯ 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 ЛИСТОВ-СПРАВОК "Чердак" и т.п. Данные по крыше заполняются только для последнего этажа</t>
        </r>
      </text>
    </comment>
    <comment ref="N2" authorId="0">
      <text>
        <r>
          <rPr>
            <b/>
            <sz val="8"/>
            <rFont val="Tahoma"/>
            <family val="0"/>
          </rPr>
          <t>ВЕЛИЧИНЫ "1/R" БРАТЬ МЕТОДОМ "</t>
        </r>
        <r>
          <rPr>
            <b/>
            <i/>
            <sz val="8"/>
            <rFont val="Tahoma"/>
            <family val="2"/>
          </rPr>
          <t>КОПИРОВАНИЯ 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 ЛИСТА-СПРАВКИ "Окна и двери"</t>
        </r>
      </text>
    </comment>
    <comment ref="O2" authorId="0">
      <text>
        <r>
          <rPr>
            <b/>
            <sz val="8"/>
            <rFont val="Tahoma"/>
            <family val="0"/>
          </rPr>
          <t>ВЕЛИЧИНЫ "1/R" БРАТЬ МЕТОДОМ "</t>
        </r>
        <r>
          <rPr>
            <b/>
            <i/>
            <sz val="8"/>
            <rFont val="Tahoma"/>
            <family val="2"/>
          </rPr>
          <t>КОПИРОВАНИЯ 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 ЛИСТА-СПРАВКИ "Окна и двери"</t>
        </r>
      </text>
    </comment>
    <comment ref="P2" authorId="0">
      <text>
        <r>
          <rPr>
            <b/>
            <sz val="8"/>
            <rFont val="Tahoma"/>
            <family val="0"/>
          </rPr>
          <t xml:space="preserve">Данные в этот столбец заполнять только для неутепленного пола на грунте и брать методом </t>
        </r>
        <r>
          <rPr>
            <b/>
            <i/>
            <sz val="8"/>
            <rFont val="Tahoma"/>
            <family val="2"/>
          </rPr>
          <t xml:space="preserve">копирования </t>
        </r>
        <r>
          <rPr>
            <b/>
            <sz val="8"/>
            <rFont val="Tahoma"/>
            <family val="0"/>
          </rPr>
          <t>из листа-справки "НЕУТЕПЛЕННЫЙ
 ПОЛ"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0"/>
          </rPr>
          <t>Заполнять, если только таковые имеются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0"/>
          </rPr>
          <t>ВЕЛИЧИНЫ "1/R" БРАТЬ МЕТОДОМ "</t>
        </r>
        <r>
          <rPr>
            <b/>
            <i/>
            <sz val="8"/>
            <rFont val="Tahoma"/>
            <family val="2"/>
          </rPr>
          <t>КОПИРОВАНИЯ 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 ЛИСТОВ-СПРАВОК "Стены-кирпич" и т.п.</t>
        </r>
      </text>
    </comment>
    <comment ref="S2" authorId="0">
      <text>
        <r>
          <rPr>
            <b/>
            <sz val="8"/>
            <rFont val="Tahoma"/>
            <family val="0"/>
          </rPr>
          <t xml:space="preserve">ПОНИЖАЮЩИЕ КОЭФФИЦИЕНТЫ ДОЛЖНЫ ВСЕГДА БЫТЬ! ИХ БЕРЕМ МЕТОДОМ </t>
        </r>
        <r>
          <rPr>
            <b/>
            <i/>
            <sz val="8"/>
            <rFont val="Tahoma"/>
            <family val="2"/>
          </rPr>
          <t xml:space="preserve">КОПИРОВАНИЯ </t>
        </r>
        <r>
          <rPr>
            <b/>
            <sz val="8"/>
            <rFont val="Tahoma"/>
            <family val="2"/>
          </rPr>
          <t>С ЛИСТА -СПРАВКИ "ПОНИЖ.КОЭФ.", ЛИБО СТАВИМ "1,0"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 xml:space="preserve">ПОНИЖАЮЩИЕ КОЭФФИЦИЕНТЫ ДОЛЖНЫ ВСЕГДА БЫТЬ! ИХ БЕРЕМ МЕТОДОМ </t>
        </r>
        <r>
          <rPr>
            <b/>
            <i/>
            <sz val="8"/>
            <rFont val="Tahoma"/>
            <family val="2"/>
          </rPr>
          <t xml:space="preserve">КОПИРОВАНИЯ </t>
        </r>
        <r>
          <rPr>
            <b/>
            <sz val="8"/>
            <rFont val="Tahoma"/>
            <family val="2"/>
          </rPr>
          <t>С ЛИСТА -СПРАВКИ "ПОНИЖ.КОЭФ.", ЛИБО СТАВИМ "1,0"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 xml:space="preserve">ПОНИЖАЮЩИЕ КОЭФФИЦИЕНТЫ ДОЛЖНЫ ВСЕГДА БЫТЬ! ИХ БЕРЕМ МЕТОДОМ </t>
        </r>
        <r>
          <rPr>
            <b/>
            <i/>
            <sz val="8"/>
            <rFont val="Tahoma"/>
            <family val="2"/>
          </rPr>
          <t xml:space="preserve">КОПИРОВАНИЯ </t>
        </r>
        <r>
          <rPr>
            <b/>
            <sz val="8"/>
            <rFont val="Tahoma"/>
            <family val="2"/>
          </rPr>
          <t>С ЛИСТА -СПРАВКИ "ПОНИЖ.КОЭФ.", ЛИБО СТАВИМ "1,0"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Если нет этого признака ("V"), то автоматически произойдет поправка на потери тепла из-за ориентации на север!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Обязательно заполните данные по расчетной температуре на отопление и по ветру. (см. верхнюю строчку синего  цвета, справа!)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Расчетная температура на отопление для рассматриваемой местности!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Расчетная скорость ветра для рассматриваемой местности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НЕ ЗАПОЛНЯТЬ! 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Результаты расчета смотри в листах "РЕЗУЛЬТАТЫ РАСЧЕТА" и "ПОТРЕБНОСТЬ РАДИАТОРОВ"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K1" authorId="0">
      <text>
        <r>
          <rPr>
            <b/>
            <sz val="8"/>
            <rFont val="Tahoma"/>
            <family val="2"/>
          </rPr>
          <t>КЛЕТКА ДОСТУПНА!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2"/>
          </rPr>
          <t>КЛЕТКА ДОСТУПНА!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КЛЕТКА ДОСТУПНА!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Дается для справки!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<sst xmlns="http://schemas.openxmlformats.org/spreadsheetml/2006/main" count="378" uniqueCount="219">
  <si>
    <t>толщина</t>
  </si>
  <si>
    <t>кирпич</t>
  </si>
  <si>
    <t>мм</t>
  </si>
  <si>
    <t>1/R</t>
  </si>
  <si>
    <t>Сплошная кладка из обыкновенного кирпича на легком растворе</t>
  </si>
  <si>
    <t>Сплошная кладка из обыкновенного кирпича на тяж.р-ре с возд прослойкой 50мм</t>
  </si>
  <si>
    <t>Сплошная кладка из обыкновенного кирпича на лег.р-ре с возд прослойкой 50мм</t>
  </si>
  <si>
    <t>Сплошная кладка из дырчатого кирпича на тяжелом растворе (Y=1350кг/м3)</t>
  </si>
  <si>
    <t>Сплошная кладка из силикатного кирпича на тяжелом растворе (Y=1900 кг/м3)</t>
  </si>
  <si>
    <t>Сплошная кладка из обыкновенного кирпича на тяжелом растворе (Y=1700 кг/м3)</t>
  </si>
  <si>
    <t>Сплошная кладка из пористо-дырчатого кирп. На тяжелом растворе (Y=1000 кг/м3)</t>
  </si>
  <si>
    <t>Пористо-дырчатый кирпич с возд. прослойкой 50мм на тяж. Растворе со штукату-й</t>
  </si>
  <si>
    <r>
      <t xml:space="preserve">Из чего сделаны </t>
    </r>
    <r>
      <rPr>
        <b/>
        <sz val="10"/>
        <rFont val="Arial Cyr"/>
        <family val="2"/>
      </rPr>
      <t>СТЕНЫ</t>
    </r>
    <r>
      <rPr>
        <sz val="10"/>
        <rFont val="Arial Cyr"/>
        <family val="0"/>
      </rPr>
      <t>?</t>
    </r>
  </si>
  <si>
    <t>Сплошная кладка из керамических камней</t>
  </si>
  <si>
    <t>Сплошная кладка из легкобетонных камней со щелевыми пустотами (Y=1800кг/м3)</t>
  </si>
  <si>
    <t>Тоже с воздушными прослойками 30 мм</t>
  </si>
  <si>
    <t>Сплошная кладка из пеносиликатных камней (Y=800кг/м3) на тяж. растворе</t>
  </si>
  <si>
    <t>Крупные шлакоблоки с наруж фактурным слоем 20-30 мм (Y=1000кг/м3)</t>
  </si>
  <si>
    <t>Крупные шлакоблоки с наруж фактурным слоем 20-30 мм (Y=1400кг/м3)</t>
  </si>
  <si>
    <t>Сплошная кладка из туфа на тяжелом растворе (Y=1200кг/м3)</t>
  </si>
  <si>
    <t>Монолитные стены из грунтобетона (Y=1800кг/м3)</t>
  </si>
  <si>
    <t>Деревянные рубленные</t>
  </si>
  <si>
    <t>Стены брусчатые</t>
  </si>
  <si>
    <t>Стены каркасно-засыпные с обшивкой досками (22мм) с двусторонней штукатур-</t>
  </si>
  <si>
    <t>тощина</t>
  </si>
  <si>
    <t>утеплите-</t>
  </si>
  <si>
    <t>ля</t>
  </si>
  <si>
    <r>
      <t xml:space="preserve">кой при засыпке </t>
    </r>
    <r>
      <rPr>
        <b/>
        <sz val="10"/>
        <rFont val="Arial Cyr"/>
        <family val="2"/>
      </rPr>
      <t>шлаком</t>
    </r>
  </si>
  <si>
    <r>
      <t xml:space="preserve">кой при засыпке </t>
    </r>
    <r>
      <rPr>
        <b/>
        <sz val="10"/>
        <rFont val="Arial Cyr"/>
        <family val="2"/>
      </rPr>
      <t>трепелом</t>
    </r>
  </si>
  <si>
    <t>вес</t>
  </si>
  <si>
    <t>кг/м2</t>
  </si>
  <si>
    <t>кг/м3</t>
  </si>
  <si>
    <t xml:space="preserve"> </t>
  </si>
  <si>
    <t>3-х слойная из двух часторебристых ж.б. скарлуп  и полужест. минер.ватных плит</t>
  </si>
  <si>
    <t>2-х слойная с монолитной ж.б. оболочкой и фибролитом</t>
  </si>
  <si>
    <r>
      <t xml:space="preserve">3-х сл-я панель с монолит ж.б.оболочкой и </t>
    </r>
    <r>
      <rPr>
        <b/>
        <sz val="10"/>
        <rFont val="Arial Cyr"/>
        <family val="2"/>
      </rPr>
      <t>П</t>
    </r>
    <r>
      <rPr>
        <sz val="10"/>
        <rFont val="Arial Cyr"/>
        <family val="0"/>
      </rPr>
      <t xml:space="preserve">олужесткими </t>
    </r>
    <r>
      <rPr>
        <b/>
        <sz val="10"/>
        <rFont val="Arial Cyr"/>
        <family val="2"/>
      </rPr>
      <t>М</t>
    </r>
    <r>
      <rPr>
        <sz val="10"/>
        <rFont val="Arial Cyr"/>
        <family val="0"/>
      </rPr>
      <t>ин.</t>
    </r>
    <r>
      <rPr>
        <b/>
        <sz val="10"/>
        <rFont val="Arial Cyr"/>
        <family val="2"/>
      </rPr>
      <t>В</t>
    </r>
    <r>
      <rPr>
        <sz val="10"/>
        <rFont val="Arial Cyr"/>
        <family val="0"/>
      </rPr>
      <t xml:space="preserve">атными </t>
    </r>
    <r>
      <rPr>
        <b/>
        <sz val="10"/>
        <rFont val="Arial Cyr"/>
        <family val="2"/>
      </rPr>
      <t>П</t>
    </r>
    <r>
      <rPr>
        <sz val="10"/>
        <rFont val="Arial Cyr"/>
        <family val="0"/>
      </rPr>
      <t>л-ами</t>
    </r>
  </si>
  <si>
    <t>3-х сл-я с оболочкой из ребр. преднапр. ж.б.скарлуп и асбоцем листов с ПМВП</t>
  </si>
  <si>
    <t>однослойная из керамитобетона сдвусторонней штукатуркой</t>
  </si>
  <si>
    <t>однослойная панель из перлитобетона</t>
  </si>
  <si>
    <t>однослойная из ячеистого бетона с односторонней штукатуркой</t>
  </si>
  <si>
    <t>однослойная из золопенобетона с односторонней штукатуркой</t>
  </si>
  <si>
    <t>однослойная крупноблочная из шлакобетона с двусторонней штукатуркой</t>
  </si>
  <si>
    <t>составная из 2-х виброкирпичных стенок с возд прослойкой, экранир. Алюмин.ф-й</t>
  </si>
  <si>
    <t>составная из виброкирпичной стенки и гипсобетон панели с возд прос-й, алюм.ф-й</t>
  </si>
  <si>
    <t>однослойная изкрупных кирпич блоков в два облегч кирпича и с одностор. Штукат.</t>
  </si>
  <si>
    <t>2-х слойная виброкирпичная с фибролитом и односторонней штукатуркой</t>
  </si>
  <si>
    <t>3-х слойная виброкирпичная с ПМПВ и двусторонней штукатуркой</t>
  </si>
  <si>
    <t>3-х слойная с оболочкой из асбоцементных листов с ПМВП</t>
  </si>
  <si>
    <r>
      <t xml:space="preserve">Из чего сделано </t>
    </r>
    <r>
      <rPr>
        <b/>
        <sz val="10"/>
        <rFont val="Arial Cyr"/>
        <family val="2"/>
      </rPr>
      <t>ПЕРЕКРЫТИЕ</t>
    </r>
    <r>
      <rPr>
        <sz val="10"/>
        <rFont val="Arial Cyr"/>
        <family val="0"/>
      </rPr>
      <t xml:space="preserve"> ?</t>
    </r>
  </si>
  <si>
    <t>Утеплитель,смазка 20мм, пластин 80 мм, штукатурка по драни 20мм</t>
  </si>
  <si>
    <t>утепли-</t>
  </si>
  <si>
    <t>теля</t>
  </si>
  <si>
    <t>ШЛАК</t>
  </si>
  <si>
    <t>ТРЕПЕЛ</t>
  </si>
  <si>
    <t>Утеплитель,смазка 20мм, камышитовый щит 100мм, штукатурка по драни 20мм</t>
  </si>
  <si>
    <t>Утеплитель, смпазка 20мм, щит 50мм, штукатурка 20мм</t>
  </si>
  <si>
    <t>(перекрытие деревянное с накатом из пластин и утеплитель шлак)</t>
  </si>
  <si>
    <t>(перекрытие деревянное с накатом из пластин и утеплитель трепел)</t>
  </si>
  <si>
    <t>(перекрытие деревянное с накатом из сборных камышитовых щитов утеплитель</t>
  </si>
  <si>
    <t>шлак)</t>
  </si>
  <si>
    <t>трепел)</t>
  </si>
  <si>
    <t>(перекрытие деревянное с накатом из сборных фибролитовых щитов и утеплитель</t>
  </si>
  <si>
    <t>Утеплитель, плита 90мм, пароизоляция, затирка</t>
  </si>
  <si>
    <t>(деревянное с накатом из шлакобетонных или гипсовых плит, утеплитель шлак)</t>
  </si>
  <si>
    <t>Утеплитель, плита 35мм, затирка</t>
  </si>
  <si>
    <t>(перекрытие из сборных ребристых железобетонных плит с утеплителем-шлаком)</t>
  </si>
  <si>
    <t>(перекрытие из сборных ребристых железобетонных плит с утеплителем-трепелом)</t>
  </si>
  <si>
    <t>Утеплитель, смазка горячим битумом, многопустотная панель 140мм, затирка</t>
  </si>
  <si>
    <t>(перекрытие из сборных многопустотных ж.бетонных плит с утеплителем-шлаком)</t>
  </si>
  <si>
    <t>(перекрытие из сборных многопустотных ж.бетонных плит с утеплителем-трепелом)</t>
  </si>
  <si>
    <t>(деревянное с накатом из шлакобетонных или гипсовых плит, утеплитель трепел)</t>
  </si>
  <si>
    <t>Водоиз-ный ковер, выравнив-ий слой, утеплитель, пароизоляция, подшивка 30мм</t>
  </si>
  <si>
    <t>(деревянный настил с рулонной кровлей и утеплителем пенобетоном)</t>
  </si>
  <si>
    <t>ПЕНО-</t>
  </si>
  <si>
    <t>БЕТОН</t>
  </si>
  <si>
    <t>МИНЕРА</t>
  </si>
  <si>
    <t>ЛОВАТ-</t>
  </si>
  <si>
    <t>НЫЙ</t>
  </si>
  <si>
    <t>ВОЙЛОК</t>
  </si>
  <si>
    <t>Водоизоляционный ковер, защитный настил, утеплитель,пароизо-ция, деревоплита</t>
  </si>
  <si>
    <t>(деревоплита с рулонной кровлей)</t>
  </si>
  <si>
    <t>(из асбоцемент.или железобетон.волнистых плит с рулонной кровлей и утеплите-</t>
  </si>
  <si>
    <t>лем-пенобетоном или пеноселикатом)</t>
  </si>
  <si>
    <t>Водоизоляционный ковер, вырав.слой,утеплитель,пароизоляция,сборные плиты</t>
  </si>
  <si>
    <t>лем-термизом)</t>
  </si>
  <si>
    <t>ТЕРМИЗ</t>
  </si>
  <si>
    <t>Водоиз-ный ковер, вырав.слой,утеплитель,пароизоляция,жел.бетон настил 100мм</t>
  </si>
  <si>
    <t xml:space="preserve">(из двухпустотного сборного настила с рулонной кровлей и утепл. Пенобетоном </t>
  </si>
  <si>
    <t>или пеносиликатом)</t>
  </si>
  <si>
    <r>
      <t xml:space="preserve">Из чего сделано </t>
    </r>
    <r>
      <rPr>
        <b/>
        <sz val="10"/>
        <rFont val="Arial Cyr"/>
        <family val="2"/>
      </rPr>
      <t>ПЕРЕКРЫТИЕ НАД ПОДВАЛАМИ И ПРОЕЗДАМИ</t>
    </r>
    <r>
      <rPr>
        <sz val="10"/>
        <rFont val="Arial Cyr"/>
        <family val="0"/>
      </rPr>
      <t xml:space="preserve"> ?</t>
    </r>
  </si>
  <si>
    <t>Пол из досок, возд прослойка 30мм, утеплитель, ж/б плита 35мм</t>
  </si>
  <si>
    <t>ние - шлак)</t>
  </si>
  <si>
    <t>(дощатый пол на лагах по кирпич. столбикам на жел/бетонном перекрытии утепле-</t>
  </si>
  <si>
    <t>ние - трепелом)</t>
  </si>
  <si>
    <t>Паркет 17мм, асфальт по бетонной стяжке 65мм, утеплитель, ж/б плита 35мм</t>
  </si>
  <si>
    <t>(паркетный пол по ж/б перекрытию с утеплителем шлаком)</t>
  </si>
  <si>
    <t>(паркетный пол по ж/б перекрытию с утеплителем-трепелом)</t>
  </si>
  <si>
    <r>
      <t xml:space="preserve">А… какие у Вас </t>
    </r>
    <r>
      <rPr>
        <b/>
        <sz val="10"/>
        <rFont val="Arial Cyr"/>
        <family val="2"/>
      </rPr>
      <t>ОКНА, ДВЕРИ</t>
    </r>
    <r>
      <rPr>
        <sz val="10"/>
        <rFont val="Arial Cyr"/>
        <family val="0"/>
      </rPr>
      <t>?</t>
    </r>
  </si>
  <si>
    <t>Одинарный переплет Одинарное остекление</t>
  </si>
  <si>
    <t>растояние между</t>
  </si>
  <si>
    <t>стеклами</t>
  </si>
  <si>
    <t>Одинарный переплет Двойное остекление</t>
  </si>
  <si>
    <t>35-25</t>
  </si>
  <si>
    <t>Одинарный переплет Двойное остекление со стеклопакетом</t>
  </si>
  <si>
    <t>Двойной переплет Раздельный с двойным остеклением</t>
  </si>
  <si>
    <t>150-75</t>
  </si>
  <si>
    <t>60-30</t>
  </si>
  <si>
    <t>Двойной переплет Спаренный с двойным остеклением</t>
  </si>
  <si>
    <t>Двойной переплет Раздельное одинарное + двойное остекление</t>
  </si>
  <si>
    <t>Тройной переплет Раздельный с тройным остеклением</t>
  </si>
  <si>
    <t>Тройной переплет Строенный с тройным остеклением</t>
  </si>
  <si>
    <t>Тройной переплет Одинарный + спаренный Тройное остекление</t>
  </si>
  <si>
    <t>Стеклоблоки 194х194х96 швы 6мм на тяжелом растворе</t>
  </si>
  <si>
    <t>Стеклоблоки 194х194х96 швы 6мм на легком растворе</t>
  </si>
  <si>
    <t>Двери из стекла одинарные</t>
  </si>
  <si>
    <t>Двери из стекла двойные</t>
  </si>
  <si>
    <t>Магазинная ветрина</t>
  </si>
  <si>
    <t>Наружные двери и ворота деревянные одинарные</t>
  </si>
  <si>
    <t>Наружные двери и ворота деревянные двойные</t>
  </si>
  <si>
    <t xml:space="preserve">Внутренние двери одинарные </t>
  </si>
  <si>
    <t>n</t>
  </si>
  <si>
    <r>
      <t xml:space="preserve">Характеристика </t>
    </r>
    <r>
      <rPr>
        <b/>
        <sz val="10"/>
        <rFont val="Arial Cyr"/>
        <family val="2"/>
      </rPr>
      <t>ПОДПОЛЬЯ,КРЫШ,СОСЕДНИХ ПОМЕЩЕНИЙ</t>
    </r>
  </si>
  <si>
    <t>Пол на ГРУНТЕ И НА ЛАГАХ</t>
  </si>
  <si>
    <t>Перекрытие на подпольями ниже уровня земли при непрерывной конст-ции цоколи</t>
  </si>
  <si>
    <t>Перекрытия над подпольями выше уровня земли</t>
  </si>
  <si>
    <r>
      <t xml:space="preserve">Перекрытия над неотаплив подвалами ниже уровня земли или со стенами на 1м выше уровня земли </t>
    </r>
    <r>
      <rPr>
        <b/>
        <sz val="10"/>
        <rFont val="Arial Cyr"/>
        <family val="2"/>
      </rPr>
      <t>с окнами</t>
    </r>
    <r>
      <rPr>
        <sz val="10"/>
        <rFont val="Arial Cyr"/>
        <family val="0"/>
      </rPr>
      <t>!</t>
    </r>
  </si>
  <si>
    <r>
      <t xml:space="preserve">Перекрытия над неотаплив подвалами ниже уровня земли или со стенами на 1м выше уровня земли </t>
    </r>
    <r>
      <rPr>
        <b/>
        <sz val="10"/>
        <rFont val="Arial Cyr"/>
        <family val="2"/>
      </rPr>
      <t>без окон!</t>
    </r>
  </si>
  <si>
    <t>Стальная, черепичная, шиферная кровля при чердаках и бесчердачные но с вентилируемыми продухами</t>
  </si>
  <si>
    <t>тоже по сплошному настилу</t>
  </si>
  <si>
    <t>Чердачные перекрытия при кровлях из рулонных материалов</t>
  </si>
  <si>
    <r>
      <t xml:space="preserve">Для ограждений, отделяющих отапливаемых от неотапливаемых помещений </t>
    </r>
    <r>
      <rPr>
        <b/>
        <sz val="10"/>
        <rFont val="Arial Cyr"/>
        <family val="2"/>
      </rPr>
      <t>сообщающихся</t>
    </r>
    <r>
      <rPr>
        <sz val="10"/>
        <rFont val="Arial Cyr"/>
        <family val="0"/>
      </rPr>
      <t xml:space="preserve"> с наружным воздухом</t>
    </r>
  </si>
  <si>
    <r>
      <t xml:space="preserve">Для ограждений, отделяющих отапливаемых от неотапливаемых помещений           </t>
    </r>
    <r>
      <rPr>
        <b/>
        <sz val="10"/>
        <rFont val="Arial Cyr"/>
        <family val="2"/>
      </rPr>
      <t>НЕ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сообщающихся</t>
    </r>
    <r>
      <rPr>
        <sz val="10"/>
        <rFont val="Arial Cyr"/>
        <family val="0"/>
      </rPr>
      <t xml:space="preserve"> с наружным воздухом</t>
    </r>
  </si>
  <si>
    <t>Ширина пом. (м)</t>
  </si>
  <si>
    <r>
      <t xml:space="preserve">Глубина УГЛОВОГО помещения с </t>
    </r>
    <r>
      <rPr>
        <b/>
        <sz val="10"/>
        <rFont val="Arial Cyr"/>
        <family val="2"/>
      </rPr>
      <t>НЕУТЕПЛЕННЫМ ПОЛОМ ПО ГРУНТУ</t>
    </r>
    <r>
      <rPr>
        <sz val="10"/>
        <rFont val="Arial Cyr"/>
        <family val="0"/>
      </rPr>
      <t xml:space="preserve"> (м)</t>
    </r>
  </si>
  <si>
    <t>схема</t>
  </si>
  <si>
    <r>
      <t xml:space="preserve">Глубина РЯДОВОГО помещения с </t>
    </r>
    <r>
      <rPr>
        <b/>
        <sz val="10"/>
        <rFont val="Arial Cyr"/>
        <family val="2"/>
      </rPr>
      <t>НЕУТЕПЛЕННЫМ ПОЛОМ ПО ГРУНТУ</t>
    </r>
    <r>
      <rPr>
        <sz val="10"/>
        <rFont val="Arial Cyr"/>
        <family val="0"/>
      </rPr>
      <t xml:space="preserve"> (м)</t>
    </r>
  </si>
  <si>
    <r>
      <t xml:space="preserve">ккал </t>
    </r>
    <r>
      <rPr>
        <b/>
        <sz val="10"/>
        <rFont val="Arial Cyr"/>
        <family val="2"/>
      </rPr>
      <t>час*К</t>
    </r>
  </si>
  <si>
    <t>F*1/R [ ккал/час*К }</t>
  </si>
  <si>
    <t>Исходные данные</t>
  </si>
  <si>
    <t>№</t>
  </si>
  <si>
    <t>Наименование помещения</t>
  </si>
  <si>
    <t>Длина наружных стен</t>
  </si>
  <si>
    <t>м</t>
  </si>
  <si>
    <t>Высота помеще-ния</t>
  </si>
  <si>
    <t>Площадь окон</t>
  </si>
  <si>
    <t>м2</t>
  </si>
  <si>
    <t>Площадь наружных дверей</t>
  </si>
  <si>
    <t>Ориента-ция на Ю или ЮЗ</t>
  </si>
  <si>
    <t>Площадь пола</t>
  </si>
  <si>
    <t>Площадь потолка</t>
  </si>
  <si>
    <t>Твн.</t>
  </si>
  <si>
    <t>°С</t>
  </si>
  <si>
    <t>1/R крыша</t>
  </si>
  <si>
    <t>1/R окна</t>
  </si>
  <si>
    <t>1/R перего-родки</t>
  </si>
  <si>
    <t>1/R     пол</t>
  </si>
  <si>
    <t>Понижающий коэффициент</t>
  </si>
  <si>
    <t>На полы</t>
  </si>
  <si>
    <t>На чердаки</t>
  </si>
  <si>
    <t>На соседние помеще-ния</t>
  </si>
  <si>
    <t>1/R наружные стены</t>
  </si>
  <si>
    <t>ккал/м2*ч*К</t>
  </si>
  <si>
    <t>F*1/R для пола на грунте</t>
  </si>
  <si>
    <t>ккал/чК</t>
  </si>
  <si>
    <t>Tр.о.=</t>
  </si>
  <si>
    <t>м/с</t>
  </si>
  <si>
    <t>Vветра=</t>
  </si>
  <si>
    <t>Площадь пе-регородки от неотаплив-х помещений</t>
  </si>
  <si>
    <t>№ п/п</t>
  </si>
  <si>
    <t>Tвн.</t>
  </si>
  <si>
    <t>через стены</t>
  </si>
  <si>
    <t>через окна</t>
  </si>
  <si>
    <t>через двери</t>
  </si>
  <si>
    <t>через   пол</t>
  </si>
  <si>
    <t>через потолок</t>
  </si>
  <si>
    <t>на ветер</t>
  </si>
  <si>
    <t>для угловых помещ-й</t>
  </si>
  <si>
    <t>ИТОГО</t>
  </si>
  <si>
    <t>основные теплопотери</t>
  </si>
  <si>
    <t>ккал/час</t>
  </si>
  <si>
    <t>добавочные теплопотери</t>
  </si>
  <si>
    <t>Всего основные</t>
  </si>
  <si>
    <t>Всего добавоч-ные</t>
  </si>
  <si>
    <t>из-за ориента-ции</t>
  </si>
  <si>
    <t>ПРИЗНАК углового помещения</t>
  </si>
  <si>
    <t>"V"</t>
  </si>
  <si>
    <t>V</t>
  </si>
  <si>
    <t>№ п\п</t>
  </si>
  <si>
    <t>ИТОГО:</t>
  </si>
  <si>
    <t>№ помещения</t>
  </si>
  <si>
    <t>нагрузка ккал/час</t>
  </si>
  <si>
    <t>Q ккал/   час*экм</t>
  </si>
  <si>
    <t xml:space="preserve"> РАДИА-ТОРЫ   экм</t>
  </si>
  <si>
    <t xml:space="preserve"> Кол-во секций</t>
  </si>
  <si>
    <t xml:space="preserve"> РАДИА-ТОРЫ   РУБ.</t>
  </si>
  <si>
    <t>Примечание</t>
  </si>
  <si>
    <t>радиатор</t>
  </si>
  <si>
    <t>руб. за 7секций</t>
  </si>
  <si>
    <t>руб. за 1 пм</t>
  </si>
  <si>
    <t>тр. Ф100</t>
  </si>
  <si>
    <t>Поверхность</t>
  </si>
  <si>
    <t xml:space="preserve">нагрева </t>
  </si>
  <si>
    <t xml:space="preserve">1 секции </t>
  </si>
  <si>
    <t>радиатора</t>
  </si>
  <si>
    <t>ЭКМ</t>
  </si>
  <si>
    <t>трубы Фу100  (м)</t>
  </si>
  <si>
    <t>трубы              Фу100  (кг)</t>
  </si>
  <si>
    <t>трубы                Фу100 (руб)</t>
  </si>
  <si>
    <t>1/R двери</t>
  </si>
  <si>
    <t xml:space="preserve">ЦЕНА:  </t>
  </si>
  <si>
    <t>в неотап-ливаемые помеще-ния</t>
  </si>
  <si>
    <t>Симоненко</t>
  </si>
  <si>
    <t>Константин</t>
  </si>
  <si>
    <t>Игоревич</t>
  </si>
  <si>
    <t>(084-2-) 58-85-51</t>
  </si>
  <si>
    <r>
      <t xml:space="preserve">Автор  </t>
    </r>
    <r>
      <rPr>
        <i/>
        <sz val="14"/>
        <color indexed="10"/>
        <rFont val="Arial Cyr"/>
        <family val="2"/>
      </rPr>
      <t xml:space="preserve">Excel </t>
    </r>
    <r>
      <rPr>
        <i/>
        <sz val="14"/>
        <rFont val="Arial Cyr"/>
        <family val="2"/>
      </rPr>
      <t>- версии  расчета</t>
    </r>
  </si>
  <si>
    <t>СПРАВКА!</t>
  </si>
  <si>
    <t>кафе</t>
  </si>
  <si>
    <t>WWW.RST-S.RU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</si>
</sst>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sz val="12"/>
      <name val="Arial Cyr"/>
      <family val="2"/>
    </font>
    <font>
      <i/>
      <sz val="14"/>
      <color indexed="10"/>
      <name val="Arial Cyr"/>
      <family val="2"/>
    </font>
    <font>
      <i/>
      <sz val="14"/>
      <name val="Arial Cyr"/>
      <family val="2"/>
    </font>
    <font>
      <sz val="16"/>
      <color indexed="12"/>
      <name val="Times New Roman Cyr"/>
      <family val="1"/>
    </font>
    <font>
      <b/>
      <sz val="12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ck"/>
      <right>
        <color indexed="63"/>
      </right>
      <top style="thick"/>
      <bottom>
        <color indexed="63"/>
      </bottom>
      <diagonal style="thick"/>
    </border>
    <border diagonalUp="1">
      <left>
        <color indexed="63"/>
      </left>
      <right style="thick"/>
      <top style="thick"/>
      <bottom>
        <color indexed="63"/>
      </bottom>
      <diagonal style="thick"/>
    </border>
    <border diagonalUp="1">
      <left style="thick"/>
      <right>
        <color indexed="63"/>
      </right>
      <top>
        <color indexed="63"/>
      </top>
      <bottom style="thick"/>
      <diagonal style="thick"/>
    </border>
    <border diagonalUp="1">
      <left>
        <color indexed="63"/>
      </left>
      <right style="thick"/>
      <top>
        <color indexed="63"/>
      </top>
      <bottom style="thick"/>
      <diagonal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6" borderId="13" xfId="0" applyFill="1" applyBorder="1" applyAlignment="1">
      <alignment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8" xfId="0" applyFill="1" applyBorder="1" applyAlignment="1">
      <alignment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7" borderId="13" xfId="0" applyFill="1" applyBorder="1" applyAlignment="1">
      <alignment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8" xfId="0" applyFill="1" applyBorder="1" applyAlignment="1">
      <alignment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8" borderId="13" xfId="0" applyFill="1" applyBorder="1" applyAlignment="1">
      <alignment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8" xfId="0" applyFill="1" applyBorder="1" applyAlignment="1">
      <alignment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9" borderId="13" xfId="0" applyFill="1" applyBorder="1" applyAlignment="1">
      <alignment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8" xfId="0" applyFill="1" applyBorder="1" applyAlignment="1">
      <alignment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40" borderId="13" xfId="0" applyFill="1" applyBorder="1" applyAlignment="1">
      <alignment vertical="center" wrapText="1"/>
    </xf>
    <xf numFmtId="0" fontId="0" fillId="40" borderId="13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4" xfId="0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5" borderId="24" xfId="0" applyFill="1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26" xfId="0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9" borderId="20" xfId="0" applyFill="1" applyBorder="1" applyAlignment="1">
      <alignment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2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30" xfId="0" applyFill="1" applyBorder="1" applyAlignment="1">
      <alignment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vertical="center" wrapText="1"/>
    </xf>
    <xf numFmtId="0" fontId="0" fillId="35" borderId="34" xfId="0" applyFill="1" applyBorder="1" applyAlignment="1">
      <alignment vertical="center" wrapText="1"/>
    </xf>
    <xf numFmtId="0" fontId="0" fillId="35" borderId="35" xfId="0" applyFill="1" applyBorder="1" applyAlignment="1">
      <alignment vertical="center" wrapText="1"/>
    </xf>
    <xf numFmtId="0" fontId="0" fillId="35" borderId="36" xfId="0" applyFill="1" applyBorder="1" applyAlignment="1">
      <alignment vertical="center" wrapText="1"/>
    </xf>
    <xf numFmtId="0" fontId="0" fillId="39" borderId="37" xfId="0" applyFill="1" applyBorder="1" applyAlignment="1">
      <alignment horizontal="center" vertical="center" wrapText="1"/>
    </xf>
    <xf numFmtId="0" fontId="0" fillId="39" borderId="38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41" borderId="33" xfId="0" applyFill="1" applyBorder="1" applyAlignment="1">
      <alignment vertical="center" wrapText="1"/>
    </xf>
    <xf numFmtId="0" fontId="0" fillId="41" borderId="37" xfId="0" applyFill="1" applyBorder="1" applyAlignment="1">
      <alignment horizontal="center" vertical="center" wrapText="1"/>
    </xf>
    <xf numFmtId="0" fontId="0" fillId="41" borderId="38" xfId="0" applyFill="1" applyBorder="1" applyAlignment="1">
      <alignment horizontal="center" vertical="center" wrapText="1"/>
    </xf>
    <xf numFmtId="0" fontId="0" fillId="41" borderId="34" xfId="0" applyFill="1" applyBorder="1" applyAlignment="1">
      <alignment vertical="center" wrapText="1"/>
    </xf>
    <xf numFmtId="0" fontId="1" fillId="41" borderId="37" xfId="0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vertical="center" wrapText="1"/>
    </xf>
    <xf numFmtId="0" fontId="0" fillId="41" borderId="36" xfId="0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41" xfId="0" applyFill="1" applyBorder="1" applyAlignment="1">
      <alignment horizontal="center" vertical="center" wrapText="1"/>
    </xf>
    <xf numFmtId="0" fontId="0" fillId="41" borderId="42" xfId="0" applyFill="1" applyBorder="1" applyAlignment="1">
      <alignment horizontal="center" vertical="center" wrapText="1"/>
    </xf>
    <xf numFmtId="0" fontId="0" fillId="35" borderId="44" xfId="0" applyFill="1" applyBorder="1" applyAlignment="1">
      <alignment vertical="center" wrapText="1"/>
    </xf>
    <xf numFmtId="0" fontId="0" fillId="42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2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1" borderId="45" xfId="0" applyFill="1" applyBorder="1" applyAlignment="1">
      <alignment/>
    </xf>
    <xf numFmtId="0" fontId="0" fillId="43" borderId="45" xfId="0" applyFont="1" applyFill="1" applyBorder="1" applyAlignment="1">
      <alignment/>
    </xf>
    <xf numFmtId="0" fontId="0" fillId="43" borderId="45" xfId="0" applyFill="1" applyBorder="1" applyAlignment="1">
      <alignment/>
    </xf>
    <xf numFmtId="0" fontId="0" fillId="34" borderId="2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42" borderId="47" xfId="0" applyFont="1" applyFill="1" applyBorder="1" applyAlignment="1">
      <alignment horizontal="center" vertical="center" wrapText="1"/>
    </xf>
    <xf numFmtId="0" fontId="3" fillId="42" borderId="47" xfId="0" applyFont="1" applyFill="1" applyBorder="1" applyAlignment="1" applyProtection="1">
      <alignment horizontal="center" vertical="center" wrapText="1"/>
      <protection locked="0"/>
    </xf>
    <xf numFmtId="0" fontId="3" fillId="42" borderId="47" xfId="0" applyFont="1" applyFill="1" applyBorder="1" applyAlignment="1">
      <alignment horizontal="left" vertical="center" wrapText="1"/>
    </xf>
    <xf numFmtId="0" fontId="0" fillId="41" borderId="1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7" fillId="41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 wrapText="1"/>
      <protection hidden="1"/>
    </xf>
    <xf numFmtId="1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41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 applyProtection="1">
      <alignment horizontal="center" vertical="center" wrapText="1"/>
      <protection hidden="1"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 wrapText="1"/>
    </xf>
    <xf numFmtId="1" fontId="7" fillId="41" borderId="34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horizontal="center" vertical="center" wrapText="1"/>
      <protection hidden="1"/>
    </xf>
    <xf numFmtId="1" fontId="0" fillId="0" borderId="16" xfId="0" applyNumberFormat="1" applyFont="1" applyBorder="1" applyAlignment="1" applyProtection="1">
      <alignment horizontal="center" vertical="center" wrapText="1"/>
      <protection hidden="1"/>
    </xf>
    <xf numFmtId="1" fontId="7" fillId="41" borderId="17" xfId="0" applyNumberFormat="1" applyFont="1" applyFill="1" applyBorder="1" applyAlignment="1" applyProtection="1">
      <alignment horizontal="center" vertical="center"/>
      <protection hidden="1"/>
    </xf>
    <xf numFmtId="1" fontId="7" fillId="41" borderId="18" xfId="0" applyNumberFormat="1" applyFont="1" applyFill="1" applyBorder="1" applyAlignment="1" applyProtection="1">
      <alignment horizontal="center" vertical="center"/>
      <protection hidden="1"/>
    </xf>
    <xf numFmtId="1" fontId="7" fillId="41" borderId="19" xfId="0" applyNumberFormat="1" applyFont="1" applyFill="1" applyBorder="1" applyAlignment="1" applyProtection="1">
      <alignment horizontal="center" vertical="center"/>
      <protection hidden="1"/>
    </xf>
    <xf numFmtId="1" fontId="7" fillId="41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 wrapText="1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0" fillId="41" borderId="10" xfId="0" applyFont="1" applyFill="1" applyBorder="1" applyAlignment="1" applyProtection="1">
      <alignment horizontal="center" vertical="center" wrapText="1"/>
      <protection hidden="1"/>
    </xf>
    <xf numFmtId="0" fontId="0" fillId="41" borderId="10" xfId="0" applyFont="1" applyFill="1" applyBorder="1" applyAlignment="1" applyProtection="1">
      <alignment horizontal="left" vertical="center" wrapText="1"/>
      <protection hidden="1"/>
    </xf>
    <xf numFmtId="1" fontId="0" fillId="0" borderId="46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41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8" xfId="0" applyFill="1" applyBorder="1" applyAlignment="1">
      <alignment/>
    </xf>
    <xf numFmtId="0" fontId="0" fillId="41" borderId="0" xfId="0" applyFill="1" applyAlignment="1">
      <alignment wrapText="1"/>
    </xf>
    <xf numFmtId="0" fontId="0" fillId="41" borderId="49" xfId="0" applyFill="1" applyBorder="1" applyAlignment="1">
      <alignment wrapText="1"/>
    </xf>
    <xf numFmtId="0" fontId="0" fillId="41" borderId="47" xfId="0" applyFill="1" applyBorder="1" applyAlignment="1">
      <alignment wrapText="1"/>
    </xf>
    <xf numFmtId="0" fontId="0" fillId="41" borderId="50" xfId="0" applyFill="1" applyBorder="1" applyAlignment="1">
      <alignment wrapText="1"/>
    </xf>
    <xf numFmtId="0" fontId="41" fillId="0" borderId="0" xfId="42" applyAlignment="1" applyProtection="1">
      <alignment/>
      <protection/>
    </xf>
    <xf numFmtId="0" fontId="41" fillId="0" borderId="0" xfId="42" applyAlignment="1" applyProtection="1">
      <alignment horizontal="right" vertical="top"/>
      <protection/>
    </xf>
    <xf numFmtId="0" fontId="3" fillId="42" borderId="4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0" fontId="0" fillId="39" borderId="51" xfId="0" applyFill="1" applyBorder="1" applyAlignment="1">
      <alignment horizontal="center" vertical="center" wrapText="1"/>
    </xf>
    <xf numFmtId="0" fontId="0" fillId="39" borderId="46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3" fillId="42" borderId="47" xfId="0" applyFont="1" applyFill="1" applyBorder="1" applyAlignment="1">
      <alignment horizontal="right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32" xfId="0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center" vertical="center" wrapText="1"/>
    </xf>
    <xf numFmtId="0" fontId="0" fillId="39" borderId="39" xfId="0" applyFill="1" applyBorder="1" applyAlignment="1">
      <alignment horizontal="center" vertical="center" wrapText="1"/>
    </xf>
    <xf numFmtId="0" fontId="0" fillId="39" borderId="40" xfId="0" applyFill="1" applyBorder="1" applyAlignment="1">
      <alignment horizontal="center" vertical="center" wrapText="1"/>
    </xf>
    <xf numFmtId="0" fontId="0" fillId="39" borderId="35" xfId="0" applyFill="1" applyBorder="1" applyAlignment="1">
      <alignment horizontal="center" vertical="center" wrapText="1"/>
    </xf>
    <xf numFmtId="0" fontId="0" fillId="39" borderId="48" xfId="0" applyFill="1" applyBorder="1" applyAlignment="1">
      <alignment horizontal="center" vertical="center" wrapText="1"/>
    </xf>
    <xf numFmtId="0" fontId="4" fillId="45" borderId="11" xfId="0" applyFont="1" applyFill="1" applyBorder="1" applyAlignment="1">
      <alignment horizontal="center" vertical="center" wrapText="1"/>
    </xf>
    <xf numFmtId="0" fontId="4" fillId="45" borderId="32" xfId="0" applyFont="1" applyFill="1" applyBorder="1" applyAlignment="1">
      <alignment horizontal="center" vertical="center" wrapText="1"/>
    </xf>
    <xf numFmtId="0" fontId="1" fillId="41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5" fillId="42" borderId="56" xfId="0" applyFont="1" applyFill="1" applyBorder="1" applyAlignment="1">
      <alignment horizontal="center" vertical="center" wrapText="1"/>
    </xf>
    <xf numFmtId="0" fontId="0" fillId="42" borderId="56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1" fillId="42" borderId="5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wrapText="1"/>
      <protection hidden="1"/>
    </xf>
    <xf numFmtId="0" fontId="0" fillId="0" borderId="34" xfId="0" applyBorder="1" applyAlignment="1" applyProtection="1">
      <alignment horizontal="center" wrapText="1"/>
      <protection hidden="1"/>
    </xf>
    <xf numFmtId="0" fontId="0" fillId="0" borderId="51" xfId="0" applyBorder="1" applyAlignment="1" applyProtection="1">
      <alignment horizontal="center" wrapText="1"/>
      <protection hidden="1"/>
    </xf>
    <xf numFmtId="0" fontId="0" fillId="0" borderId="46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/>
      <protection hidden="1"/>
    </xf>
    <xf numFmtId="0" fontId="7" fillId="41" borderId="34" xfId="0" applyFont="1" applyFill="1" applyBorder="1" applyAlignment="1" applyProtection="1">
      <alignment horizontal="center" vertical="center" wrapText="1"/>
      <protection hidden="1"/>
    </xf>
    <xf numFmtId="0" fontId="11" fillId="41" borderId="0" xfId="0" applyFont="1" applyFill="1" applyAlignment="1" applyProtection="1">
      <alignment horizontal="right" vertical="center" wrapText="1"/>
      <protection hidden="1"/>
    </xf>
    <xf numFmtId="0" fontId="11" fillId="41" borderId="49" xfId="0" applyFont="1" applyFill="1" applyBorder="1" applyAlignment="1" applyProtection="1">
      <alignment horizontal="right" vertical="center" wrapText="1"/>
      <protection hidden="1"/>
    </xf>
    <xf numFmtId="0" fontId="11" fillId="41" borderId="0" xfId="0" applyFont="1" applyFill="1" applyBorder="1" applyAlignment="1" applyProtection="1">
      <alignment horizontal="right" vertical="center" wrapText="1"/>
      <protection hidden="1"/>
    </xf>
    <xf numFmtId="0" fontId="15" fillId="42" borderId="57" xfId="0" applyFont="1" applyFill="1" applyBorder="1" applyAlignment="1">
      <alignment horizontal="center" vertical="center" wrapText="1"/>
    </xf>
    <xf numFmtId="0" fontId="15" fillId="42" borderId="0" xfId="0" applyFont="1" applyFill="1" applyBorder="1" applyAlignment="1">
      <alignment horizontal="center" vertical="center" wrapText="1"/>
    </xf>
    <xf numFmtId="0" fontId="15" fillId="42" borderId="58" xfId="0" applyFont="1" applyFill="1" applyBorder="1" applyAlignment="1">
      <alignment horizontal="center" vertical="center" wrapText="1"/>
    </xf>
    <xf numFmtId="0" fontId="15" fillId="42" borderId="59" xfId="0" applyFont="1" applyFill="1" applyBorder="1" applyAlignment="1">
      <alignment horizontal="center" vertical="center" wrapText="1"/>
    </xf>
    <xf numFmtId="0" fontId="15" fillId="42" borderId="60" xfId="0" applyFont="1" applyFill="1" applyBorder="1" applyAlignment="1">
      <alignment horizontal="center" vertical="center" wrapText="1"/>
    </xf>
    <xf numFmtId="0" fontId="15" fillId="42" borderId="61" xfId="0" applyFont="1" applyFill="1" applyBorder="1" applyAlignment="1">
      <alignment horizontal="center" vertical="center" wrapText="1"/>
    </xf>
    <xf numFmtId="0" fontId="13" fillId="41" borderId="62" xfId="0" applyFont="1" applyFill="1" applyBorder="1" applyAlignment="1">
      <alignment horizontal="center" vertical="center" wrapText="1"/>
    </xf>
    <xf numFmtId="0" fontId="13" fillId="41" borderId="63" xfId="0" applyFont="1" applyFill="1" applyBorder="1" applyAlignment="1">
      <alignment horizontal="center" vertical="center" wrapText="1"/>
    </xf>
    <xf numFmtId="0" fontId="13" fillId="41" borderId="64" xfId="0" applyFont="1" applyFill="1" applyBorder="1" applyAlignment="1">
      <alignment horizontal="center" vertical="center" wrapText="1"/>
    </xf>
    <xf numFmtId="0" fontId="13" fillId="41" borderId="57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0" fontId="13" fillId="41" borderId="58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8" xfId="0" applyFont="1" applyFill="1" applyBorder="1" applyAlignment="1">
      <alignment horizontal="center" vertical="center" wrapText="1"/>
    </xf>
    <xf numFmtId="1" fontId="41" fillId="0" borderId="10" xfId="42" applyNumberForma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4191000</xdr:colOff>
      <xdr:row>33</xdr:row>
      <xdr:rowOff>142875</xdr:rowOff>
    </xdr:from>
    <xdr:to>
      <xdr:col>1</xdr:col>
      <xdr:colOff>5200650</xdr:colOff>
      <xdr:row>39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876800" y="6457950"/>
          <a:ext cx="1009650" cy="857250"/>
          <a:chOff x="3024" y="5472"/>
          <a:chExt cx="4689" cy="489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024" y="5472"/>
            <a:ext cx="4588" cy="4896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57" y="10800"/>
                  <a:pt x="557" y="16457"/>
                  <a:pt x="5143" y="21043"/>
                </a:cubicBezTo>
                <a:cubicBezTo>
                  <a:pt x="10800" y="21043"/>
                  <a:pt x="16457" y="21043"/>
                  <a:pt x="21043" y="16457"/>
                </a:cubicBezTo>
                <a:cubicBezTo>
                  <a:pt x="21043" y="10800"/>
                  <a:pt x="21043" y="5143"/>
                  <a:pt x="16457" y="557"/>
                </a:cubicBezTo>
                <a:cubicBezTo>
                  <a:pt x="10800" y="557"/>
                  <a:pt x="5143" y="557"/>
                  <a:pt x="557" y="5143"/>
                </a:cubicBez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4056" y="6035"/>
            <a:ext cx="3657" cy="4229"/>
            <a:chOff x="4056" y="6035"/>
            <a:chExt cx="3657" cy="4229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 rot="18916322">
              <a:off x="4056" y="6808"/>
              <a:ext cx="1440" cy="3456"/>
              <a:chOff x="3744" y="6048"/>
              <a:chExt cx="1440" cy="3456"/>
            </a:xfrm>
            <a:solidFill>
              <a:srgbClr val="FFFFFF"/>
            </a:solidFill>
          </xdr:grpSpPr>
          <xdr:sp>
            <xdr:nvSpPr>
              <xdr:cNvPr id="5" name="AutoShape 5"/>
              <xdr:cNvSpPr>
                <a:spLocks/>
              </xdr:cNvSpPr>
            </xdr:nvSpPr>
            <xdr:spPr>
              <a:xfrm>
                <a:off x="3871" y="5893"/>
                <a:ext cx="655" cy="3536"/>
              </a:xfrm>
              <a:prstGeom prst="parallelogram">
                <a:avLst>
                  <a:gd name="adj" fmla="val 23787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4182" y="5903"/>
                <a:ext cx="605" cy="3590"/>
              </a:xfrm>
              <a:prstGeom prst="parallelogram">
                <a:avLst>
                  <a:gd name="adj" fmla="val 23787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>
                <a:off x="4434" y="5909"/>
                <a:ext cx="706" cy="3536"/>
              </a:xfrm>
              <a:prstGeom prst="parallelogram">
                <a:avLst>
                  <a:gd name="adj" fmla="val 12083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3744" y="5922"/>
                <a:ext cx="504" cy="348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" name="AutoShape 9"/>
            <xdr:cNvSpPr>
              <a:spLocks/>
            </xdr:cNvSpPr>
          </xdr:nvSpPr>
          <xdr:spPr>
            <a:xfrm rot="18916322">
              <a:off x="4184" y="6018"/>
              <a:ext cx="1866" cy="1469"/>
            </a:xfrm>
            <a:prstGeom prst="parallelogram">
              <a:avLst>
                <a:gd name="adj" fmla="val 3958"/>
              </a:avLst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 rot="18916322" flipV="1">
              <a:off x="5394" y="6941"/>
              <a:ext cx="2319" cy="1850"/>
            </a:xfrm>
            <a:prstGeom prst="parallelogram">
              <a:avLst>
                <a:gd name="adj" fmla="val 6722"/>
              </a:avLst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57150</xdr:rowOff>
    </xdr:from>
    <xdr:to>
      <xdr:col>5</xdr:col>
      <xdr:colOff>438150</xdr:colOff>
      <xdr:row>19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639050" y="57150"/>
          <a:ext cx="1104900" cy="3248025"/>
          <a:chOff x="5472" y="1440"/>
          <a:chExt cx="1900" cy="5184"/>
        </a:xfrm>
        <a:solidFill>
          <a:srgbClr val="FFFFFF"/>
        </a:solidFill>
      </xdr:grpSpPr>
      <xdr:sp>
        <xdr:nvSpPr>
          <xdr:cNvPr id="2" name="Text Box 2" descr="Орех"/>
          <xdr:cNvSpPr txBox="1">
            <a:spLocks noChangeArrowheads="1"/>
          </xdr:cNvSpPr>
        </xdr:nvSpPr>
        <xdr:spPr>
          <a:xfrm>
            <a:off x="5472" y="1440"/>
            <a:ext cx="864" cy="51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19</xdr:row>
      <xdr:rowOff>28575</xdr:rowOff>
    </xdr:from>
    <xdr:to>
      <xdr:col>5</xdr:col>
      <xdr:colOff>438150</xdr:colOff>
      <xdr:row>36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639050" y="3314700"/>
          <a:ext cx="1104900" cy="3438525"/>
          <a:chOff x="5472" y="1440"/>
          <a:chExt cx="1903" cy="5184"/>
        </a:xfrm>
        <a:solidFill>
          <a:srgbClr val="FFFFFF"/>
        </a:solidFill>
      </xdr:grpSpPr>
      <xdr:sp>
        <xdr:nvSpPr>
          <xdr:cNvPr id="5" name="Text Box 5" descr="Орех"/>
          <xdr:cNvSpPr txBox="1">
            <a:spLocks noChangeArrowheads="1"/>
          </xdr:cNvSpPr>
        </xdr:nvSpPr>
        <xdr:spPr>
          <a:xfrm>
            <a:off x="5472" y="1440"/>
            <a:ext cx="864" cy="51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36</xdr:row>
      <xdr:rowOff>152400</xdr:rowOff>
    </xdr:from>
    <xdr:to>
      <xdr:col>6</xdr:col>
      <xdr:colOff>0</xdr:colOff>
      <xdr:row>53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7620000" y="6753225"/>
          <a:ext cx="1371600" cy="3343275"/>
          <a:chOff x="7776" y="1440"/>
          <a:chExt cx="2234" cy="5184"/>
        </a:xfrm>
        <a:solidFill>
          <a:srgbClr val="FFFFFF"/>
        </a:solidFill>
      </xdr:grpSpPr>
      <xdr:sp>
        <xdr:nvSpPr>
          <xdr:cNvPr id="8" name="Text Box 8" descr="Гранит"/>
          <xdr:cNvSpPr txBox="1">
            <a:spLocks noChangeArrowheads="1"/>
          </xdr:cNvSpPr>
        </xdr:nvSpPr>
        <xdr:spPr>
          <a:xfrm>
            <a:off x="7776" y="1440"/>
            <a:ext cx="864" cy="5184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57150</xdr:rowOff>
    </xdr:from>
    <xdr:to>
      <xdr:col>5</xdr:col>
      <xdr:colOff>438150</xdr:colOff>
      <xdr:row>16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7639050" y="57150"/>
          <a:ext cx="1104900" cy="3248025"/>
          <a:chOff x="5472" y="1440"/>
          <a:chExt cx="1900" cy="5184"/>
        </a:xfrm>
        <a:solidFill>
          <a:srgbClr val="FFFFFF"/>
        </a:solidFill>
      </xdr:grpSpPr>
      <xdr:sp>
        <xdr:nvSpPr>
          <xdr:cNvPr id="2" name="Text Box 2" descr="Орех"/>
          <xdr:cNvSpPr txBox="1">
            <a:spLocks noChangeArrowheads="1"/>
          </xdr:cNvSpPr>
        </xdr:nvSpPr>
        <xdr:spPr>
          <a:xfrm>
            <a:off x="5472" y="1440"/>
            <a:ext cx="864" cy="5184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16</xdr:row>
      <xdr:rowOff>38100</xdr:rowOff>
    </xdr:from>
    <xdr:to>
      <xdr:col>5</xdr:col>
      <xdr:colOff>609600</xdr:colOff>
      <xdr:row>37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7639050" y="3314700"/>
          <a:ext cx="1276350" cy="3905250"/>
          <a:chOff x="7776" y="1440"/>
          <a:chExt cx="2231" cy="5184"/>
        </a:xfrm>
        <a:solidFill>
          <a:srgbClr val="FFFFFF"/>
        </a:solidFill>
      </xdr:grpSpPr>
      <xdr:sp>
        <xdr:nvSpPr>
          <xdr:cNvPr id="5" name="Text Box 8" descr="Гранит"/>
          <xdr:cNvSpPr txBox="1">
            <a:spLocks noChangeArrowheads="1"/>
          </xdr:cNvSpPr>
        </xdr:nvSpPr>
        <xdr:spPr>
          <a:xfrm>
            <a:off x="7776" y="1440"/>
            <a:ext cx="864" cy="5184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5</xdr:col>
      <xdr:colOff>590550</xdr:colOff>
      <xdr:row>16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629525" y="342900"/>
          <a:ext cx="1266825" cy="2486025"/>
          <a:chOff x="6192" y="1008"/>
          <a:chExt cx="1804" cy="345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192" y="1008"/>
            <a:ext cx="864" cy="3456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363636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542925</xdr:colOff>
      <xdr:row>27</xdr:row>
      <xdr:rowOff>152400</xdr:rowOff>
    </xdr:to>
    <xdr:grpSp>
      <xdr:nvGrpSpPr>
        <xdr:cNvPr id="4" name="Group 7"/>
        <xdr:cNvGrpSpPr>
          <a:grpSpLocks/>
        </xdr:cNvGrpSpPr>
      </xdr:nvGrpSpPr>
      <xdr:grpSpPr>
        <a:xfrm>
          <a:off x="7629525" y="2781300"/>
          <a:ext cx="1219200" cy="1924050"/>
          <a:chOff x="8064" y="1008"/>
          <a:chExt cx="1735" cy="3024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8064" y="1008"/>
            <a:ext cx="864" cy="302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50000">
                <a:srgbClr val="000000"/>
              </a:gs>
              <a:gs pos="100000">
                <a:srgbClr val="FFFFFF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4</xdr:col>
      <xdr:colOff>542925</xdr:colOff>
      <xdr:row>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6267450" y="1676400"/>
          <a:ext cx="1085850" cy="628650"/>
          <a:chOff x="8064" y="1008"/>
          <a:chExt cx="1738" cy="302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064" y="1008"/>
            <a:ext cx="864" cy="302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50000">
                <a:srgbClr val="000000"/>
              </a:gs>
              <a:gs pos="100000">
                <a:srgbClr val="FFFFFF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</xdr:row>
      <xdr:rowOff>19050</xdr:rowOff>
    </xdr:from>
    <xdr:to>
      <xdr:col>4</xdr:col>
      <xdr:colOff>609600</xdr:colOff>
      <xdr:row>6</xdr:row>
      <xdr:rowOff>323850</xdr:rowOff>
    </xdr:to>
    <xdr:grpSp>
      <xdr:nvGrpSpPr>
        <xdr:cNvPr id="4" name="Group 4"/>
        <xdr:cNvGrpSpPr>
          <a:grpSpLocks/>
        </xdr:cNvGrpSpPr>
      </xdr:nvGrpSpPr>
      <xdr:grpSpPr>
        <a:xfrm>
          <a:off x="6248400" y="361950"/>
          <a:ext cx="1171575" cy="1285875"/>
          <a:chOff x="6192" y="1008"/>
          <a:chExt cx="1811" cy="3456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192" y="1008"/>
            <a:ext cx="864" cy="3456"/>
          </a:xfrm>
          <a:prstGeom prst="rect">
            <a:avLst/>
          </a:prstGeom>
          <a:gradFill rotWithShape="1">
            <a:gsLst>
              <a:gs pos="0">
                <a:srgbClr val="767676"/>
              </a:gs>
              <a:gs pos="50000">
                <a:srgbClr val="363636"/>
              </a:gs>
              <a:gs pos="100000">
                <a:srgbClr val="767676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5</xdr:row>
      <xdr:rowOff>133350</xdr:rowOff>
    </xdr:from>
    <xdr:to>
      <xdr:col>3</xdr:col>
      <xdr:colOff>171450</xdr:colOff>
      <xdr:row>10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1200150" y="1314450"/>
          <a:ext cx="1028700" cy="2638425"/>
          <a:chOff x="1872" y="3168"/>
          <a:chExt cx="1440" cy="1437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2304" y="3453"/>
            <a:ext cx="576" cy="1152"/>
          </a:xfrm>
          <a:custGeom>
            <a:pathLst>
              <a:path h="1296" w="864">
                <a:moveTo>
                  <a:pt x="864" y="1008"/>
                </a:moveTo>
                <a:lnTo>
                  <a:pt x="864" y="0"/>
                </a:lnTo>
                <a:lnTo>
                  <a:pt x="432" y="288"/>
                </a:lnTo>
                <a:lnTo>
                  <a:pt x="0" y="0"/>
                </a:lnTo>
                <a:lnTo>
                  <a:pt x="0" y="144"/>
                </a:lnTo>
                <a:lnTo>
                  <a:pt x="432" y="432"/>
                </a:lnTo>
                <a:lnTo>
                  <a:pt x="432" y="576"/>
                </a:lnTo>
                <a:lnTo>
                  <a:pt x="0" y="288"/>
                </a:lnTo>
                <a:lnTo>
                  <a:pt x="0" y="432"/>
                </a:lnTo>
                <a:lnTo>
                  <a:pt x="432" y="720"/>
                </a:lnTo>
                <a:lnTo>
                  <a:pt x="432" y="864"/>
                </a:lnTo>
                <a:lnTo>
                  <a:pt x="0" y="576"/>
                </a:lnTo>
                <a:lnTo>
                  <a:pt x="0" y="720"/>
                </a:lnTo>
                <a:lnTo>
                  <a:pt x="432" y="1008"/>
                </a:lnTo>
                <a:lnTo>
                  <a:pt x="432" y="1152"/>
                </a:lnTo>
                <a:lnTo>
                  <a:pt x="0" y="864"/>
                </a:lnTo>
                <a:lnTo>
                  <a:pt x="0" y="1008"/>
                </a:lnTo>
                <a:lnTo>
                  <a:pt x="432" y="1296"/>
                </a:lnTo>
                <a:lnTo>
                  <a:pt x="864" y="1008"/>
                </a:lnTo>
                <a:close/>
              </a:path>
            </a:pathLst>
          </a:custGeom>
          <a:solidFill>
            <a:srgbClr val="00CCFF"/>
          </a:solidFill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 flipV="1">
            <a:off x="1872" y="3888"/>
            <a:ext cx="432" cy="432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880" y="3888"/>
            <a:ext cx="432" cy="432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872" y="3168"/>
            <a:ext cx="720" cy="72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2592" y="3168"/>
            <a:ext cx="720" cy="720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533400</xdr:colOff>
      <xdr:row>5</xdr:row>
      <xdr:rowOff>504825</xdr:rowOff>
    </xdr:from>
    <xdr:to>
      <xdr:col>10</xdr:col>
      <xdr:colOff>47625</xdr:colOff>
      <xdr:row>10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6019800" y="1685925"/>
          <a:ext cx="885825" cy="2171700"/>
          <a:chOff x="3024" y="5472"/>
          <a:chExt cx="4689" cy="4896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3024" y="5472"/>
            <a:ext cx="4632" cy="4896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57" y="10800"/>
                  <a:pt x="557" y="16457"/>
                  <a:pt x="5143" y="21043"/>
                </a:cubicBezTo>
                <a:cubicBezTo>
                  <a:pt x="10800" y="21043"/>
                  <a:pt x="16457" y="21043"/>
                  <a:pt x="21043" y="16457"/>
                </a:cubicBezTo>
                <a:cubicBezTo>
                  <a:pt x="21043" y="10800"/>
                  <a:pt x="21043" y="5143"/>
                  <a:pt x="16457" y="557"/>
                </a:cubicBezTo>
                <a:cubicBezTo>
                  <a:pt x="10800" y="557"/>
                  <a:pt x="5143" y="557"/>
                  <a:pt x="557" y="5143"/>
                </a:cubicBez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4056" y="6035"/>
            <a:ext cx="3657" cy="4229"/>
            <a:chOff x="4056" y="6035"/>
            <a:chExt cx="3657" cy="4229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 rot="18916322">
              <a:off x="4056" y="6808"/>
              <a:ext cx="1440" cy="3456"/>
              <a:chOff x="3744" y="6048"/>
              <a:chExt cx="1440" cy="3456"/>
            </a:xfrm>
            <a:solidFill>
              <a:srgbClr val="FFFFFF"/>
            </a:solidFill>
          </xdr:grpSpPr>
          <xdr:sp>
            <xdr:nvSpPr>
              <xdr:cNvPr id="11" name="AutoShape 11"/>
              <xdr:cNvSpPr>
                <a:spLocks/>
              </xdr:cNvSpPr>
            </xdr:nvSpPr>
            <xdr:spPr>
              <a:xfrm>
                <a:off x="3897" y="5987"/>
                <a:ext cx="572" cy="3385"/>
              </a:xfrm>
              <a:prstGeom prst="parallelogram">
                <a:avLst>
                  <a:gd name="adj" fmla="val 23787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AutoShape 12"/>
              <xdr:cNvSpPr>
                <a:spLocks/>
              </xdr:cNvSpPr>
            </xdr:nvSpPr>
            <xdr:spPr>
              <a:xfrm>
                <a:off x="4200" y="6061"/>
                <a:ext cx="572" cy="3445"/>
              </a:xfrm>
              <a:prstGeom prst="parallelogram">
                <a:avLst>
                  <a:gd name="adj" fmla="val 23787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AutoShape 13"/>
              <xdr:cNvSpPr>
                <a:spLocks/>
              </xdr:cNvSpPr>
            </xdr:nvSpPr>
            <xdr:spPr>
              <a:xfrm>
                <a:off x="4475" y="5954"/>
                <a:ext cx="629" cy="3445"/>
              </a:xfrm>
              <a:prstGeom prst="parallelogram">
                <a:avLst>
                  <a:gd name="adj" fmla="val 12083"/>
                </a:avLst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>
                <a:off x="3744" y="5946"/>
                <a:ext cx="457" cy="338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5" name="AutoShape 15"/>
            <xdr:cNvSpPr>
              <a:spLocks/>
            </xdr:cNvSpPr>
          </xdr:nvSpPr>
          <xdr:spPr>
            <a:xfrm rot="18916322">
              <a:off x="4225" y="6018"/>
              <a:ext cx="1830" cy="1451"/>
            </a:xfrm>
            <a:prstGeom prst="parallelogram">
              <a:avLst>
                <a:gd name="adj" fmla="val 4342"/>
              </a:avLst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 rot="18916322" flipV="1">
              <a:off x="5426" y="6923"/>
              <a:ext cx="2287" cy="1875"/>
            </a:xfrm>
            <a:prstGeom prst="parallelogram">
              <a:avLst>
                <a:gd name="adj" fmla="val 8259"/>
              </a:avLst>
            </a:prstGeom>
            <a:solidFill>
              <a:srgbClr val="0000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st-s.ru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st-s.ru/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" sqref="L4"/>
    </sheetView>
  </sheetViews>
  <sheetFormatPr defaultColWidth="9.00390625" defaultRowHeight="12.75"/>
  <cols>
    <col min="1" max="1" width="3.375" style="0" customWidth="1"/>
    <col min="2" max="2" width="15.875" style="0" customWidth="1"/>
    <col min="3" max="3" width="6.125" style="0" customWidth="1"/>
    <col min="4" max="5" width="9.375" style="0" customWidth="1"/>
    <col min="7" max="7" width="9.75390625" style="0" customWidth="1"/>
    <col min="11" max="11" width="9.625" style="0" customWidth="1"/>
    <col min="12" max="12" width="6.75390625" style="0" customWidth="1"/>
    <col min="13" max="13" width="6.25390625" style="0" customWidth="1"/>
    <col min="14" max="14" width="6.75390625" style="0" customWidth="1"/>
    <col min="15" max="15" width="6.25390625" style="0" customWidth="1"/>
    <col min="16" max="16" width="7.75390625" style="0" customWidth="1"/>
    <col min="17" max="17" width="13.00390625" style="0" customWidth="1"/>
    <col min="22" max="22" width="12.75390625" style="0" customWidth="1"/>
  </cols>
  <sheetData>
    <row r="1" spans="1:26" ht="12.75">
      <c r="A1" s="187"/>
      <c r="B1" s="187" t="s">
        <v>216</v>
      </c>
      <c r="C1" s="187"/>
      <c r="D1" s="260" t="s">
        <v>138</v>
      </c>
      <c r="E1" s="260"/>
      <c r="F1" s="260"/>
      <c r="G1" s="260"/>
      <c r="H1" s="260"/>
      <c r="I1" s="269" t="s">
        <v>164</v>
      </c>
      <c r="J1" s="269"/>
      <c r="K1" s="188">
        <v>-27</v>
      </c>
      <c r="L1" s="189" t="s">
        <v>151</v>
      </c>
      <c r="M1" s="269" t="s">
        <v>166</v>
      </c>
      <c r="N1" s="269"/>
      <c r="O1" s="269"/>
      <c r="P1" s="188">
        <v>4.9</v>
      </c>
      <c r="Q1" s="189" t="s">
        <v>165</v>
      </c>
      <c r="R1" s="187"/>
      <c r="S1" s="187"/>
      <c r="T1" s="187"/>
      <c r="U1" s="187"/>
      <c r="V1" s="194"/>
      <c r="W1" s="250"/>
      <c r="X1" s="251"/>
      <c r="Y1" s="252"/>
      <c r="Z1" s="252"/>
    </row>
    <row r="2" spans="1:26" ht="51">
      <c r="A2" s="261" t="s">
        <v>139</v>
      </c>
      <c r="B2" s="261" t="s">
        <v>140</v>
      </c>
      <c r="C2" s="146" t="s">
        <v>150</v>
      </c>
      <c r="D2" s="147" t="s">
        <v>141</v>
      </c>
      <c r="E2" s="133" t="s">
        <v>143</v>
      </c>
      <c r="F2" s="133" t="s">
        <v>144</v>
      </c>
      <c r="G2" s="133" t="s">
        <v>146</v>
      </c>
      <c r="H2" s="140" t="s">
        <v>147</v>
      </c>
      <c r="I2" s="133" t="s">
        <v>148</v>
      </c>
      <c r="J2" s="133" t="s">
        <v>149</v>
      </c>
      <c r="K2" s="182" t="s">
        <v>160</v>
      </c>
      <c r="L2" s="182" t="s">
        <v>152</v>
      </c>
      <c r="M2" s="182" t="s">
        <v>155</v>
      </c>
      <c r="N2" s="182" t="s">
        <v>153</v>
      </c>
      <c r="O2" s="182" t="s">
        <v>208</v>
      </c>
      <c r="P2" s="183" t="s">
        <v>162</v>
      </c>
      <c r="Q2" s="40" t="s">
        <v>167</v>
      </c>
      <c r="R2" s="40" t="s">
        <v>154</v>
      </c>
      <c r="S2" s="99" t="s">
        <v>157</v>
      </c>
      <c r="T2" s="99" t="s">
        <v>158</v>
      </c>
      <c r="U2" s="99" t="s">
        <v>159</v>
      </c>
      <c r="V2" s="40" t="s">
        <v>184</v>
      </c>
      <c r="W2" s="252"/>
      <c r="X2" s="252"/>
      <c r="Y2" s="252"/>
      <c r="Z2" s="252"/>
    </row>
    <row r="3" spans="1:26" ht="12.75">
      <c r="A3" s="262"/>
      <c r="B3" s="262"/>
      <c r="C3" s="6" t="s">
        <v>151</v>
      </c>
      <c r="D3" s="2" t="s">
        <v>142</v>
      </c>
      <c r="E3" s="2" t="s">
        <v>142</v>
      </c>
      <c r="F3" s="2" t="s">
        <v>145</v>
      </c>
      <c r="G3" s="2" t="s">
        <v>145</v>
      </c>
      <c r="H3" s="6" t="s">
        <v>185</v>
      </c>
      <c r="I3" s="2" t="s">
        <v>145</v>
      </c>
      <c r="J3" s="2" t="s">
        <v>145</v>
      </c>
      <c r="K3" s="266" t="s">
        <v>161</v>
      </c>
      <c r="L3" s="267"/>
      <c r="M3" s="267"/>
      <c r="N3" s="267"/>
      <c r="O3" s="268"/>
      <c r="P3" s="184" t="s">
        <v>163</v>
      </c>
      <c r="Q3" s="10" t="s">
        <v>145</v>
      </c>
      <c r="R3" s="185"/>
      <c r="S3" s="263" t="s">
        <v>156</v>
      </c>
      <c r="T3" s="264"/>
      <c r="U3" s="265"/>
      <c r="V3" s="185" t="s">
        <v>185</v>
      </c>
      <c r="W3" s="253"/>
      <c r="X3" s="252"/>
      <c r="Y3" s="252"/>
      <c r="Z3" s="252"/>
    </row>
    <row r="4" spans="1:26" ht="12.75">
      <c r="A4" s="178">
        <f>IF(ISNUMBER(C4),1," ")</f>
        <v>1</v>
      </c>
      <c r="B4" s="186" t="s">
        <v>217</v>
      </c>
      <c r="C4" s="186">
        <v>18</v>
      </c>
      <c r="D4" s="186">
        <f>3.5+3.7+1.65+4.25+1.65+4.4+3.1</f>
        <v>22.25</v>
      </c>
      <c r="E4" s="186">
        <v>3.2</v>
      </c>
      <c r="F4" s="186">
        <f>2*1.65*0.9</f>
        <v>2.9699999999999998</v>
      </c>
      <c r="G4" s="186">
        <f>1.4*3.3</f>
        <v>4.619999999999999</v>
      </c>
      <c r="H4" s="195" t="s">
        <v>186</v>
      </c>
      <c r="I4" s="186"/>
      <c r="J4" s="186">
        <f>(22.5-3.5)*3.5+4</f>
        <v>70.5</v>
      </c>
      <c r="K4" s="186">
        <f>'Стены кирпич'!A10</f>
        <v>1.26</v>
      </c>
      <c r="L4" s="246">
        <f>Бесчердачная!A13</f>
        <v>0.85</v>
      </c>
      <c r="M4" s="186"/>
      <c r="N4" s="186">
        <f>'Окна и двери'!A7</f>
        <v>2.3</v>
      </c>
      <c r="O4" s="186">
        <f>'Окна и двери'!A20</f>
        <v>4</v>
      </c>
      <c r="P4" s="186">
        <f>'НЕУТЕПЛЕННЫЙ ПОЛ '!C35+2.4</f>
        <v>16</v>
      </c>
      <c r="Q4" s="186">
        <f>3.5*3.2</f>
        <v>11.200000000000001</v>
      </c>
      <c r="R4" s="186">
        <f>'Стены дерево'!A12</f>
        <v>0.83</v>
      </c>
      <c r="S4" s="190">
        <f>IF(ISNUMBER(C4),1," ")</f>
        <v>1</v>
      </c>
      <c r="T4" s="190">
        <f>IF(ISNUMBER(C4),1," ")</f>
        <v>1</v>
      </c>
      <c r="U4" s="190">
        <f>IF(ISNUMBER(C4),1," ")</f>
        <v>1</v>
      </c>
      <c r="V4" s="186" t="s">
        <v>186</v>
      </c>
      <c r="W4" s="252"/>
      <c r="X4" s="252"/>
      <c r="Y4" s="252"/>
      <c r="Z4" s="252"/>
    </row>
    <row r="5" spans="1:26" ht="12.75">
      <c r="A5" s="178" t="str">
        <f>IF(ISNUMBER(C5),A4+1," ")</f>
        <v> </v>
      </c>
      <c r="B5" s="186"/>
      <c r="C5" s="186"/>
      <c r="D5" s="186"/>
      <c r="E5" s="186"/>
      <c r="F5" s="186"/>
      <c r="G5" s="186"/>
      <c r="H5" s="195"/>
      <c r="I5" s="186"/>
      <c r="J5" s="186"/>
      <c r="K5" s="186"/>
      <c r="L5" s="246"/>
      <c r="M5" s="186"/>
      <c r="N5" s="186"/>
      <c r="O5" s="186"/>
      <c r="P5" s="186"/>
      <c r="Q5" s="186"/>
      <c r="R5" s="186"/>
      <c r="S5" s="190" t="str">
        <f aca="true" t="shared" si="0" ref="S5:S33">IF(ISNUMBER(C5),1," ")</f>
        <v> </v>
      </c>
      <c r="T5" s="190" t="str">
        <f aca="true" t="shared" si="1" ref="T5:T33">IF(ISNUMBER(C5),1," ")</f>
        <v> </v>
      </c>
      <c r="U5" s="190" t="str">
        <f aca="true" t="shared" si="2" ref="U5:U33">IF(ISNUMBER(C5),1," ")</f>
        <v> </v>
      </c>
      <c r="V5" s="186"/>
      <c r="W5" s="252"/>
      <c r="X5" s="252"/>
      <c r="Y5" s="252"/>
      <c r="Z5" s="252"/>
    </row>
    <row r="6" spans="1:26" ht="12.75">
      <c r="A6" s="178" t="str">
        <f>IF(ISNUMBER(C6),A5+1," ")</f>
        <v> </v>
      </c>
      <c r="B6" s="186"/>
      <c r="C6" s="186"/>
      <c r="D6" s="247"/>
      <c r="E6" s="186"/>
      <c r="F6" s="186"/>
      <c r="G6" s="186"/>
      <c r="H6" s="195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0" t="str">
        <f t="shared" si="0"/>
        <v> </v>
      </c>
      <c r="T6" s="190" t="str">
        <f t="shared" si="1"/>
        <v> </v>
      </c>
      <c r="U6" s="190" t="str">
        <f t="shared" si="2"/>
        <v> </v>
      </c>
      <c r="V6" s="186"/>
      <c r="W6" s="252"/>
      <c r="X6" s="252"/>
      <c r="Y6" s="252"/>
      <c r="Z6" s="252"/>
    </row>
    <row r="7" spans="1:26" ht="12.75">
      <c r="A7" s="178" t="str">
        <f aca="true" t="shared" si="3" ref="A7:A24">IF(ISNUMBER(C7),A6+1," ")</f>
        <v> </v>
      </c>
      <c r="B7" s="186"/>
      <c r="C7" s="186"/>
      <c r="D7" s="186"/>
      <c r="E7" s="186"/>
      <c r="F7" s="186"/>
      <c r="G7" s="186"/>
      <c r="H7" s="195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90" t="str">
        <f t="shared" si="0"/>
        <v> </v>
      </c>
      <c r="T7" s="190" t="str">
        <f t="shared" si="1"/>
        <v> </v>
      </c>
      <c r="U7" s="190" t="str">
        <f t="shared" si="2"/>
        <v> </v>
      </c>
      <c r="V7" s="186"/>
      <c r="W7" s="252"/>
      <c r="X7" s="252"/>
      <c r="Y7" s="252"/>
      <c r="Z7" s="252"/>
    </row>
    <row r="8" spans="1:26" ht="12.75">
      <c r="A8" s="178" t="str">
        <f t="shared" si="3"/>
        <v> </v>
      </c>
      <c r="B8" s="186"/>
      <c r="C8" s="186"/>
      <c r="D8" s="186"/>
      <c r="E8" s="186"/>
      <c r="F8" s="186"/>
      <c r="G8" s="186"/>
      <c r="H8" s="195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90" t="str">
        <f t="shared" si="0"/>
        <v> </v>
      </c>
      <c r="T8" s="190" t="str">
        <f t="shared" si="1"/>
        <v> </v>
      </c>
      <c r="U8" s="190" t="str">
        <f t="shared" si="2"/>
        <v> </v>
      </c>
      <c r="V8" s="186"/>
      <c r="W8" s="252"/>
      <c r="X8" s="252"/>
      <c r="Y8" s="252"/>
      <c r="Z8" s="252"/>
    </row>
    <row r="9" spans="1:26" ht="12.75">
      <c r="A9" s="178" t="str">
        <f t="shared" si="3"/>
        <v> </v>
      </c>
      <c r="B9" s="186"/>
      <c r="C9" s="186"/>
      <c r="D9" s="186"/>
      <c r="E9" s="186"/>
      <c r="F9" s="186"/>
      <c r="G9" s="186"/>
      <c r="H9" s="195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90" t="str">
        <f t="shared" si="0"/>
        <v> </v>
      </c>
      <c r="T9" s="190" t="str">
        <f t="shared" si="1"/>
        <v> </v>
      </c>
      <c r="U9" s="190" t="str">
        <f t="shared" si="2"/>
        <v> </v>
      </c>
      <c r="V9" s="186"/>
      <c r="W9" s="252"/>
      <c r="X9" s="252"/>
      <c r="Y9" s="252"/>
      <c r="Z9" s="252"/>
    </row>
    <row r="10" spans="1:26" ht="12.75">
      <c r="A10" s="178" t="str">
        <f t="shared" si="3"/>
        <v> </v>
      </c>
      <c r="B10" s="186"/>
      <c r="C10" s="186"/>
      <c r="D10" s="186"/>
      <c r="E10" s="186"/>
      <c r="F10" s="186"/>
      <c r="G10" s="186"/>
      <c r="H10" s="195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90" t="str">
        <f t="shared" si="0"/>
        <v> </v>
      </c>
      <c r="T10" s="190" t="str">
        <f t="shared" si="1"/>
        <v> </v>
      </c>
      <c r="U10" s="190" t="str">
        <f t="shared" si="2"/>
        <v> </v>
      </c>
      <c r="V10" s="186"/>
      <c r="W10" s="252"/>
      <c r="X10" s="252"/>
      <c r="Y10" s="252"/>
      <c r="Z10" s="252"/>
    </row>
    <row r="11" spans="1:26" ht="12.75">
      <c r="A11" s="178" t="str">
        <f t="shared" si="3"/>
        <v> </v>
      </c>
      <c r="B11" s="186"/>
      <c r="C11" s="186"/>
      <c r="D11" s="186"/>
      <c r="E11" s="186"/>
      <c r="F11" s="186"/>
      <c r="G11" s="186"/>
      <c r="H11" s="195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90" t="str">
        <f t="shared" si="0"/>
        <v> </v>
      </c>
      <c r="T11" s="190" t="str">
        <f t="shared" si="1"/>
        <v> </v>
      </c>
      <c r="U11" s="190" t="str">
        <f t="shared" si="2"/>
        <v> </v>
      </c>
      <c r="V11" s="186"/>
      <c r="W11" s="252"/>
      <c r="X11" s="252"/>
      <c r="Y11" s="252"/>
      <c r="Z11" s="252"/>
    </row>
    <row r="12" spans="1:26" ht="12.75">
      <c r="A12" s="178" t="str">
        <f t="shared" si="3"/>
        <v> </v>
      </c>
      <c r="B12" s="186"/>
      <c r="C12" s="186"/>
      <c r="D12" s="186"/>
      <c r="E12" s="186"/>
      <c r="F12" s="186"/>
      <c r="G12" s="186"/>
      <c r="H12" s="195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90" t="str">
        <f t="shared" si="0"/>
        <v> </v>
      </c>
      <c r="T12" s="190" t="str">
        <f t="shared" si="1"/>
        <v> </v>
      </c>
      <c r="U12" s="190" t="str">
        <f t="shared" si="2"/>
        <v> </v>
      </c>
      <c r="V12" s="186"/>
      <c r="W12" s="252"/>
      <c r="X12" s="252"/>
      <c r="Y12" s="252"/>
      <c r="Z12" s="252"/>
    </row>
    <row r="13" spans="1:26" ht="12.75">
      <c r="A13" s="178" t="str">
        <f t="shared" si="3"/>
        <v> </v>
      </c>
      <c r="B13" s="186"/>
      <c r="C13" s="186"/>
      <c r="D13" s="186"/>
      <c r="E13" s="186"/>
      <c r="F13" s="186"/>
      <c r="G13" s="186"/>
      <c r="H13" s="195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90" t="str">
        <f t="shared" si="0"/>
        <v> </v>
      </c>
      <c r="T13" s="190" t="str">
        <f t="shared" si="1"/>
        <v> </v>
      </c>
      <c r="U13" s="190" t="str">
        <f t="shared" si="2"/>
        <v> </v>
      </c>
      <c r="V13" s="186"/>
      <c r="W13" s="252"/>
      <c r="X13" s="252"/>
      <c r="Y13" s="252"/>
      <c r="Z13" s="252"/>
    </row>
    <row r="14" spans="1:26" ht="12.75">
      <c r="A14" s="178" t="str">
        <f t="shared" si="3"/>
        <v> </v>
      </c>
      <c r="B14" s="186"/>
      <c r="C14" s="186"/>
      <c r="D14" s="186"/>
      <c r="E14" s="186"/>
      <c r="F14" s="186"/>
      <c r="G14" s="186"/>
      <c r="H14" s="195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0" t="str">
        <f t="shared" si="0"/>
        <v> </v>
      </c>
      <c r="T14" s="190" t="str">
        <f t="shared" si="1"/>
        <v> </v>
      </c>
      <c r="U14" s="190" t="str">
        <f t="shared" si="2"/>
        <v> </v>
      </c>
      <c r="V14" s="186"/>
      <c r="W14" s="252"/>
      <c r="X14" s="252"/>
      <c r="Y14" s="252"/>
      <c r="Z14" s="252"/>
    </row>
    <row r="15" spans="1:26" ht="12.75">
      <c r="A15" s="178" t="str">
        <f t="shared" si="3"/>
        <v> </v>
      </c>
      <c r="B15" s="186"/>
      <c r="C15" s="186"/>
      <c r="D15" s="186"/>
      <c r="E15" s="186"/>
      <c r="F15" s="186"/>
      <c r="G15" s="186"/>
      <c r="H15" s="195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0" t="str">
        <f t="shared" si="0"/>
        <v> </v>
      </c>
      <c r="T15" s="190" t="str">
        <f t="shared" si="1"/>
        <v> </v>
      </c>
      <c r="U15" s="190" t="str">
        <f t="shared" si="2"/>
        <v> </v>
      </c>
      <c r="V15" s="186"/>
      <c r="W15" s="252"/>
      <c r="X15" s="252"/>
      <c r="Y15" s="252"/>
      <c r="Z15" s="252"/>
    </row>
    <row r="16" spans="1:26" ht="12.75">
      <c r="A16" s="178" t="str">
        <f t="shared" si="3"/>
        <v> </v>
      </c>
      <c r="B16" s="186"/>
      <c r="C16" s="186"/>
      <c r="D16" s="186"/>
      <c r="E16" s="186"/>
      <c r="F16" s="186"/>
      <c r="G16" s="186"/>
      <c r="H16" s="195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0" t="str">
        <f t="shared" si="0"/>
        <v> </v>
      </c>
      <c r="T16" s="190" t="str">
        <f t="shared" si="1"/>
        <v> </v>
      </c>
      <c r="U16" s="190" t="str">
        <f t="shared" si="2"/>
        <v> </v>
      </c>
      <c r="V16" s="186"/>
      <c r="W16" s="252"/>
      <c r="X16" s="252"/>
      <c r="Y16" s="252"/>
      <c r="Z16" s="252"/>
    </row>
    <row r="17" spans="1:26" ht="12.75">
      <c r="A17" s="178" t="str">
        <f t="shared" si="3"/>
        <v> </v>
      </c>
      <c r="B17" s="186"/>
      <c r="C17" s="186"/>
      <c r="D17" s="186"/>
      <c r="E17" s="186"/>
      <c r="F17" s="186"/>
      <c r="G17" s="186"/>
      <c r="H17" s="195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0" t="str">
        <f t="shared" si="0"/>
        <v> </v>
      </c>
      <c r="T17" s="190" t="str">
        <f t="shared" si="1"/>
        <v> </v>
      </c>
      <c r="U17" s="190" t="str">
        <f t="shared" si="2"/>
        <v> </v>
      </c>
      <c r="V17" s="186"/>
      <c r="W17" s="252"/>
      <c r="X17" s="252"/>
      <c r="Y17" s="252"/>
      <c r="Z17" s="252"/>
    </row>
    <row r="18" spans="1:26" ht="12.75">
      <c r="A18" s="178" t="str">
        <f t="shared" si="3"/>
        <v> </v>
      </c>
      <c r="B18" s="186"/>
      <c r="C18" s="186"/>
      <c r="D18" s="186"/>
      <c r="E18" s="186"/>
      <c r="F18" s="186"/>
      <c r="G18" s="186"/>
      <c r="H18" s="195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0" t="str">
        <f t="shared" si="0"/>
        <v> </v>
      </c>
      <c r="T18" s="190" t="str">
        <f t="shared" si="1"/>
        <v> </v>
      </c>
      <c r="U18" s="190" t="str">
        <f t="shared" si="2"/>
        <v> </v>
      </c>
      <c r="V18" s="186"/>
      <c r="W18" s="252"/>
      <c r="X18" s="252"/>
      <c r="Y18" s="252"/>
      <c r="Z18" s="252"/>
    </row>
    <row r="19" spans="1:26" ht="12.75">
      <c r="A19" s="178" t="str">
        <f t="shared" si="3"/>
        <v> </v>
      </c>
      <c r="B19" s="186"/>
      <c r="C19" s="186"/>
      <c r="D19" s="186"/>
      <c r="E19" s="186"/>
      <c r="F19" s="186"/>
      <c r="G19" s="186"/>
      <c r="H19" s="195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0" t="str">
        <f t="shared" si="0"/>
        <v> </v>
      </c>
      <c r="T19" s="190" t="str">
        <f t="shared" si="1"/>
        <v> </v>
      </c>
      <c r="U19" s="190" t="str">
        <f t="shared" si="2"/>
        <v> </v>
      </c>
      <c r="V19" s="186"/>
      <c r="W19" s="252"/>
      <c r="X19" s="252"/>
      <c r="Y19" s="252"/>
      <c r="Z19" s="252"/>
    </row>
    <row r="20" spans="1:26" ht="12.75">
      <c r="A20" s="178" t="str">
        <f t="shared" si="3"/>
        <v> </v>
      </c>
      <c r="B20" s="186"/>
      <c r="C20" s="186"/>
      <c r="D20" s="186"/>
      <c r="E20" s="186"/>
      <c r="F20" s="186"/>
      <c r="G20" s="186"/>
      <c r="H20" s="195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0" t="str">
        <f t="shared" si="0"/>
        <v> </v>
      </c>
      <c r="T20" s="190" t="str">
        <f t="shared" si="1"/>
        <v> </v>
      </c>
      <c r="U20" s="190" t="str">
        <f t="shared" si="2"/>
        <v> </v>
      </c>
      <c r="V20" s="186"/>
      <c r="W20" s="252"/>
      <c r="X20" s="252"/>
      <c r="Y20" s="252"/>
      <c r="Z20" s="252"/>
    </row>
    <row r="21" spans="1:26" ht="12.75">
      <c r="A21" s="178" t="str">
        <f t="shared" si="3"/>
        <v> </v>
      </c>
      <c r="B21" s="186"/>
      <c r="C21" s="186"/>
      <c r="D21" s="186"/>
      <c r="E21" s="186"/>
      <c r="F21" s="186"/>
      <c r="G21" s="186"/>
      <c r="H21" s="195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0" t="str">
        <f t="shared" si="0"/>
        <v> </v>
      </c>
      <c r="T21" s="190" t="str">
        <f t="shared" si="1"/>
        <v> </v>
      </c>
      <c r="U21" s="190" t="str">
        <f t="shared" si="2"/>
        <v> </v>
      </c>
      <c r="V21" s="186"/>
      <c r="W21" s="252"/>
      <c r="X21" s="252"/>
      <c r="Y21" s="252"/>
      <c r="Z21" s="252"/>
    </row>
    <row r="22" spans="1:26" ht="12.75">
      <c r="A22" s="178" t="str">
        <f t="shared" si="3"/>
        <v> </v>
      </c>
      <c r="B22" s="186"/>
      <c r="C22" s="186"/>
      <c r="D22" s="186"/>
      <c r="E22" s="186"/>
      <c r="F22" s="186"/>
      <c r="G22" s="186"/>
      <c r="H22" s="195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0" t="str">
        <f t="shared" si="0"/>
        <v> </v>
      </c>
      <c r="T22" s="190" t="str">
        <f t="shared" si="1"/>
        <v> </v>
      </c>
      <c r="U22" s="190" t="str">
        <f t="shared" si="2"/>
        <v> </v>
      </c>
      <c r="V22" s="186"/>
      <c r="W22" s="252"/>
      <c r="X22" s="252"/>
      <c r="Y22" s="252"/>
      <c r="Z22" s="252"/>
    </row>
    <row r="23" spans="1:26" ht="12.75">
      <c r="A23" s="178" t="str">
        <f t="shared" si="3"/>
        <v> </v>
      </c>
      <c r="B23" s="186"/>
      <c r="C23" s="186"/>
      <c r="D23" s="186"/>
      <c r="E23" s="186"/>
      <c r="F23" s="186"/>
      <c r="G23" s="186"/>
      <c r="H23" s="195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0" t="str">
        <f t="shared" si="0"/>
        <v> </v>
      </c>
      <c r="T23" s="190" t="str">
        <f t="shared" si="1"/>
        <v> </v>
      </c>
      <c r="U23" s="190" t="str">
        <f t="shared" si="2"/>
        <v> </v>
      </c>
      <c r="V23" s="186"/>
      <c r="W23" s="252"/>
      <c r="X23" s="252"/>
      <c r="Y23" s="252"/>
      <c r="Z23" s="252"/>
    </row>
    <row r="24" spans="1:26" ht="12.75">
      <c r="A24" s="178" t="str">
        <f t="shared" si="3"/>
        <v> </v>
      </c>
      <c r="B24" s="186"/>
      <c r="C24" s="186"/>
      <c r="D24" s="186"/>
      <c r="E24" s="186"/>
      <c r="F24" s="186"/>
      <c r="G24" s="186"/>
      <c r="H24" s="195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0" t="str">
        <f t="shared" si="0"/>
        <v> </v>
      </c>
      <c r="T24" s="190" t="str">
        <f t="shared" si="1"/>
        <v> </v>
      </c>
      <c r="U24" s="190" t="str">
        <f t="shared" si="2"/>
        <v> </v>
      </c>
      <c r="V24" s="186"/>
      <c r="W24" s="252"/>
      <c r="X24" s="252"/>
      <c r="Y24" s="252"/>
      <c r="Z24" s="252"/>
    </row>
    <row r="25" spans="1:26" ht="12.75">
      <c r="A25" s="178" t="str">
        <f aca="true" t="shared" si="4" ref="A25:A34">IF(ISNUMBER(C25),A24+1," ")</f>
        <v> </v>
      </c>
      <c r="B25" s="186"/>
      <c r="C25" s="186"/>
      <c r="D25" s="186"/>
      <c r="E25" s="186"/>
      <c r="F25" s="186"/>
      <c r="G25" s="186"/>
      <c r="H25" s="195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90" t="str">
        <f t="shared" si="0"/>
        <v> </v>
      </c>
      <c r="T25" s="190" t="str">
        <f t="shared" si="1"/>
        <v> </v>
      </c>
      <c r="U25" s="190" t="str">
        <f t="shared" si="2"/>
        <v> </v>
      </c>
      <c r="V25" s="186"/>
      <c r="W25" s="252"/>
      <c r="X25" s="252"/>
      <c r="Y25" s="252"/>
      <c r="Z25" s="252"/>
    </row>
    <row r="26" spans="1:26" ht="12.75">
      <c r="A26" s="178" t="str">
        <f t="shared" si="4"/>
        <v> </v>
      </c>
      <c r="B26" s="186"/>
      <c r="C26" s="186"/>
      <c r="D26" s="186"/>
      <c r="E26" s="186"/>
      <c r="F26" s="186"/>
      <c r="G26" s="186"/>
      <c r="H26" s="195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90" t="str">
        <f t="shared" si="0"/>
        <v> </v>
      </c>
      <c r="T26" s="190" t="str">
        <f t="shared" si="1"/>
        <v> </v>
      </c>
      <c r="U26" s="190" t="str">
        <f t="shared" si="2"/>
        <v> </v>
      </c>
      <c r="V26" s="186"/>
      <c r="W26" s="252"/>
      <c r="X26" s="252"/>
      <c r="Y26" s="252"/>
      <c r="Z26" s="252"/>
    </row>
    <row r="27" spans="1:26" ht="12.75">
      <c r="A27" s="178" t="str">
        <f t="shared" si="4"/>
        <v> </v>
      </c>
      <c r="B27" s="186"/>
      <c r="C27" s="186"/>
      <c r="D27" s="186"/>
      <c r="E27" s="186"/>
      <c r="F27" s="186"/>
      <c r="G27" s="186"/>
      <c r="H27" s="195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90" t="str">
        <f t="shared" si="0"/>
        <v> </v>
      </c>
      <c r="T27" s="190" t="str">
        <f t="shared" si="1"/>
        <v> </v>
      </c>
      <c r="U27" s="190" t="str">
        <f t="shared" si="2"/>
        <v> </v>
      </c>
      <c r="V27" s="186"/>
      <c r="W27" s="252"/>
      <c r="X27" s="252"/>
      <c r="Y27" s="252"/>
      <c r="Z27" s="252"/>
    </row>
    <row r="28" spans="1:26" ht="12.75">
      <c r="A28" s="178" t="str">
        <f t="shared" si="4"/>
        <v> </v>
      </c>
      <c r="B28" s="186"/>
      <c r="C28" s="186"/>
      <c r="D28" s="186"/>
      <c r="E28" s="186"/>
      <c r="F28" s="186"/>
      <c r="G28" s="186"/>
      <c r="H28" s="19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90" t="str">
        <f t="shared" si="0"/>
        <v> </v>
      </c>
      <c r="T28" s="190" t="str">
        <f t="shared" si="1"/>
        <v> </v>
      </c>
      <c r="U28" s="190" t="str">
        <f t="shared" si="2"/>
        <v> </v>
      </c>
      <c r="V28" s="186"/>
      <c r="W28" s="252"/>
      <c r="X28" s="252"/>
      <c r="Y28" s="252"/>
      <c r="Z28" s="252"/>
    </row>
    <row r="29" spans="1:26" ht="12.75">
      <c r="A29" s="178" t="str">
        <f t="shared" si="4"/>
        <v> </v>
      </c>
      <c r="B29" s="186"/>
      <c r="C29" s="186"/>
      <c r="D29" s="186"/>
      <c r="E29" s="186"/>
      <c r="F29" s="186"/>
      <c r="G29" s="186"/>
      <c r="H29" s="195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90" t="str">
        <f t="shared" si="0"/>
        <v> </v>
      </c>
      <c r="T29" s="190" t="str">
        <f t="shared" si="1"/>
        <v> </v>
      </c>
      <c r="U29" s="190" t="str">
        <f t="shared" si="2"/>
        <v> </v>
      </c>
      <c r="V29" s="186"/>
      <c r="W29" s="252"/>
      <c r="X29" s="252"/>
      <c r="Y29" s="252"/>
      <c r="Z29" s="252"/>
    </row>
    <row r="30" spans="1:26" ht="12.75">
      <c r="A30" s="178" t="str">
        <f t="shared" si="4"/>
        <v> </v>
      </c>
      <c r="B30" s="186"/>
      <c r="C30" s="186"/>
      <c r="D30" s="186"/>
      <c r="E30" s="186"/>
      <c r="F30" s="186"/>
      <c r="G30" s="186"/>
      <c r="H30" s="195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90" t="str">
        <f t="shared" si="0"/>
        <v> </v>
      </c>
      <c r="T30" s="190" t="str">
        <f t="shared" si="1"/>
        <v> </v>
      </c>
      <c r="U30" s="190" t="str">
        <f t="shared" si="2"/>
        <v> </v>
      </c>
      <c r="V30" s="186"/>
      <c r="W30" s="252"/>
      <c r="X30" s="252"/>
      <c r="Y30" s="252"/>
      <c r="Z30" s="252"/>
    </row>
    <row r="31" spans="1:26" ht="12.75">
      <c r="A31" s="178" t="str">
        <f t="shared" si="4"/>
        <v> </v>
      </c>
      <c r="B31" s="186"/>
      <c r="C31" s="186"/>
      <c r="D31" s="186"/>
      <c r="E31" s="186"/>
      <c r="F31" s="186"/>
      <c r="G31" s="186"/>
      <c r="H31" s="195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90" t="str">
        <f t="shared" si="0"/>
        <v> </v>
      </c>
      <c r="T31" s="190" t="str">
        <f t="shared" si="1"/>
        <v> </v>
      </c>
      <c r="U31" s="190" t="str">
        <f t="shared" si="2"/>
        <v> </v>
      </c>
      <c r="V31" s="186"/>
      <c r="W31" s="252"/>
      <c r="X31" s="252"/>
      <c r="Y31" s="252"/>
      <c r="Z31" s="252"/>
    </row>
    <row r="32" spans="1:26" ht="12.75">
      <c r="A32" s="178" t="str">
        <f t="shared" si="4"/>
        <v> </v>
      </c>
      <c r="B32" s="186"/>
      <c r="C32" s="186"/>
      <c r="D32" s="186"/>
      <c r="E32" s="186"/>
      <c r="F32" s="186"/>
      <c r="G32" s="186"/>
      <c r="H32" s="195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90" t="str">
        <f t="shared" si="0"/>
        <v> </v>
      </c>
      <c r="T32" s="190" t="str">
        <f t="shared" si="1"/>
        <v> </v>
      </c>
      <c r="U32" s="190" t="str">
        <f t="shared" si="2"/>
        <v> </v>
      </c>
      <c r="V32" s="186"/>
      <c r="W32" s="252"/>
      <c r="X32" s="252"/>
      <c r="Y32" s="252"/>
      <c r="Z32" s="252"/>
    </row>
    <row r="33" spans="1:26" ht="12.75">
      <c r="A33" s="178" t="str">
        <f t="shared" si="4"/>
        <v> </v>
      </c>
      <c r="B33" s="186"/>
      <c r="C33" s="186"/>
      <c r="D33" s="186"/>
      <c r="E33" s="186"/>
      <c r="F33" s="186"/>
      <c r="G33" s="186"/>
      <c r="H33" s="195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90" t="str">
        <f t="shared" si="0"/>
        <v> </v>
      </c>
      <c r="T33" s="190" t="str">
        <f t="shared" si="1"/>
        <v> </v>
      </c>
      <c r="U33" s="190" t="str">
        <f t="shared" si="2"/>
        <v> </v>
      </c>
      <c r="V33" s="186"/>
      <c r="W33" s="252"/>
      <c r="X33" s="252"/>
      <c r="Y33" s="252"/>
      <c r="Z33" s="252"/>
    </row>
    <row r="34" spans="1:26" ht="12.75">
      <c r="A34" s="178" t="str">
        <f t="shared" si="4"/>
        <v> </v>
      </c>
      <c r="B34" s="186"/>
      <c r="C34" s="186"/>
      <c r="D34" s="186"/>
      <c r="E34" s="186"/>
      <c r="F34" s="186"/>
      <c r="G34" s="186"/>
      <c r="H34" s="195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90"/>
      <c r="T34" s="190"/>
      <c r="U34" s="190"/>
      <c r="V34" s="186"/>
      <c r="W34" s="252"/>
      <c r="X34" s="252"/>
      <c r="Y34" s="252"/>
      <c r="Z34" s="252"/>
    </row>
    <row r="35" spans="1:26" ht="12.7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</row>
    <row r="36" spans="1:26" ht="12.7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</row>
  </sheetData>
  <sheetProtection password="C855" sheet="1" objects="1" scenarios="1"/>
  <mergeCells count="7">
    <mergeCell ref="D1:H1"/>
    <mergeCell ref="A2:A3"/>
    <mergeCell ref="B2:B3"/>
    <mergeCell ref="S3:U3"/>
    <mergeCell ref="K3:O3"/>
    <mergeCell ref="I1:J1"/>
    <mergeCell ref="M1:O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1" sqref="E1:F6"/>
    </sheetView>
  </sheetViews>
  <sheetFormatPr defaultColWidth="9.00390625" defaultRowHeight="12.75"/>
  <cols>
    <col min="2" max="2" width="73.00390625" style="0" customWidth="1"/>
    <col min="3" max="3" width="4.75390625" style="0" customWidth="1"/>
    <col min="4" max="4" width="2.625" style="0" customWidth="1"/>
    <col min="5" max="5" width="18.375" style="0" customWidth="1"/>
  </cols>
  <sheetData>
    <row r="1" spans="1:5" ht="13.5" thickTop="1">
      <c r="A1" s="283" t="s">
        <v>120</v>
      </c>
      <c r="B1" s="281" t="s">
        <v>121</v>
      </c>
      <c r="C1" s="279"/>
      <c r="D1" s="280"/>
      <c r="E1" s="76"/>
    </row>
    <row r="2" spans="1:5" ht="13.5" thickBot="1">
      <c r="A2" s="284"/>
      <c r="B2" s="282"/>
      <c r="C2" s="152"/>
      <c r="D2" s="153"/>
      <c r="E2" s="76"/>
    </row>
    <row r="3" spans="1:5" ht="13.5" thickTop="1">
      <c r="A3" s="16">
        <v>1</v>
      </c>
      <c r="B3" s="148" t="s">
        <v>122</v>
      </c>
      <c r="C3" s="157"/>
      <c r="D3" s="158"/>
      <c r="E3" s="76"/>
    </row>
    <row r="4" spans="1:5" ht="25.5">
      <c r="A4" s="20">
        <v>0.4</v>
      </c>
      <c r="B4" s="149" t="s">
        <v>123</v>
      </c>
      <c r="C4" s="154"/>
      <c r="D4" s="155"/>
      <c r="E4" s="76"/>
    </row>
    <row r="5" spans="1:5" ht="12.75">
      <c r="A5" s="20">
        <v>0.75</v>
      </c>
      <c r="B5" s="149" t="s">
        <v>124</v>
      </c>
      <c r="C5" s="154"/>
      <c r="D5" s="155"/>
      <c r="E5" s="76"/>
    </row>
    <row r="6" spans="1:5" ht="25.5">
      <c r="A6" s="20">
        <v>0.6</v>
      </c>
      <c r="B6" s="149" t="s">
        <v>125</v>
      </c>
      <c r="C6" s="156"/>
      <c r="D6" s="155"/>
      <c r="E6" s="259"/>
    </row>
    <row r="7" spans="1:5" ht="26.25" thickBot="1">
      <c r="A7" s="105">
        <v>0.4</v>
      </c>
      <c r="B7" s="150" t="s">
        <v>126</v>
      </c>
      <c r="C7" s="156"/>
      <c r="D7" s="155"/>
      <c r="E7" s="76"/>
    </row>
    <row r="8" spans="1:5" ht="26.25" thickTop="1">
      <c r="A8" s="89">
        <v>0.64</v>
      </c>
      <c r="B8" s="171" t="s">
        <v>127</v>
      </c>
      <c r="C8" s="157"/>
      <c r="D8" s="158"/>
      <c r="E8" s="76"/>
    </row>
    <row r="9" spans="1:5" ht="12.75">
      <c r="A9" s="20">
        <v>0.8</v>
      </c>
      <c r="B9" s="149" t="s">
        <v>128</v>
      </c>
      <c r="C9" s="156"/>
      <c r="D9" s="155"/>
      <c r="E9" s="76"/>
    </row>
    <row r="10" spans="1:5" ht="13.5" thickBot="1">
      <c r="A10" s="22">
        <v>0.75</v>
      </c>
      <c r="B10" s="151" t="s">
        <v>129</v>
      </c>
      <c r="C10" s="159"/>
      <c r="D10" s="160"/>
      <c r="E10" s="76"/>
    </row>
    <row r="11" spans="1:5" ht="26.25" thickTop="1">
      <c r="A11" s="16">
        <v>0.7</v>
      </c>
      <c r="B11" s="148" t="s">
        <v>130</v>
      </c>
      <c r="C11" s="285"/>
      <c r="D11" s="286"/>
      <c r="E11" s="76"/>
    </row>
    <row r="12" spans="1:5" ht="26.25" thickBot="1">
      <c r="A12" s="22">
        <v>0.4</v>
      </c>
      <c r="B12" s="151" t="s">
        <v>131</v>
      </c>
      <c r="C12" s="287"/>
      <c r="D12" s="288"/>
      <c r="E12" s="76"/>
    </row>
    <row r="13" spans="1:5" ht="13.5" thickTop="1">
      <c r="A13" s="77"/>
      <c r="B13" s="168"/>
      <c r="C13" s="162"/>
      <c r="D13" s="163"/>
      <c r="E13" s="76"/>
    </row>
    <row r="14" spans="1:5" ht="12.75">
      <c r="A14" s="20"/>
      <c r="B14" s="164"/>
      <c r="C14" s="162"/>
      <c r="D14" s="163"/>
      <c r="E14" s="76"/>
    </row>
    <row r="15" spans="1:5" ht="12.75">
      <c r="A15" s="20"/>
      <c r="B15" s="164"/>
      <c r="C15" s="162"/>
      <c r="D15" s="163"/>
      <c r="E15" s="76"/>
    </row>
    <row r="16" spans="1:5" ht="12.75">
      <c r="A16" s="20"/>
      <c r="B16" s="164"/>
      <c r="C16" s="165"/>
      <c r="D16" s="163"/>
      <c r="E16" s="76"/>
    </row>
    <row r="17" spans="1:5" ht="12.75">
      <c r="A17" s="20"/>
      <c r="B17" s="164"/>
      <c r="C17" s="165"/>
      <c r="D17" s="163"/>
      <c r="E17" s="76"/>
    </row>
    <row r="18" spans="1:5" ht="12.75">
      <c r="A18" s="105"/>
      <c r="B18" s="166"/>
      <c r="C18" s="162"/>
      <c r="D18" s="163"/>
      <c r="E18" s="76"/>
    </row>
    <row r="19" spans="1:5" ht="12.75">
      <c r="A19" s="20"/>
      <c r="B19" s="164"/>
      <c r="C19" s="165"/>
      <c r="D19" s="163"/>
      <c r="E19" s="76"/>
    </row>
    <row r="20" spans="1:5" ht="13.5" thickBot="1">
      <c r="A20" s="22"/>
      <c r="B20" s="167"/>
      <c r="C20" s="165"/>
      <c r="D20" s="163"/>
      <c r="E20" s="76"/>
    </row>
    <row r="21" spans="1:5" ht="13.5" thickTop="1">
      <c r="A21" s="16"/>
      <c r="B21" s="161"/>
      <c r="C21" s="165"/>
      <c r="D21" s="163"/>
      <c r="E21" s="76"/>
    </row>
    <row r="22" spans="1:5" ht="12.75">
      <c r="A22" s="20"/>
      <c r="B22" s="164"/>
      <c r="C22" s="162"/>
      <c r="D22" s="163"/>
      <c r="E22" s="76"/>
    </row>
    <row r="23" spans="1:5" ht="12.75">
      <c r="A23" s="20"/>
      <c r="B23" s="164"/>
      <c r="C23" s="162"/>
      <c r="D23" s="163"/>
      <c r="E23" s="76"/>
    </row>
    <row r="24" spans="1:5" ht="12.75">
      <c r="A24" s="79"/>
      <c r="B24" s="164"/>
      <c r="C24" s="165"/>
      <c r="D24" s="163"/>
      <c r="E24" s="76"/>
    </row>
    <row r="25" spans="1:5" ht="12.75">
      <c r="A25" s="79"/>
      <c r="B25" s="164"/>
      <c r="C25" s="165"/>
      <c r="D25" s="163"/>
      <c r="E25" s="76"/>
    </row>
    <row r="26" spans="1:5" ht="12.75">
      <c r="A26" s="79"/>
      <c r="B26" s="164"/>
      <c r="C26" s="165"/>
      <c r="D26" s="163"/>
      <c r="E26" s="76"/>
    </row>
    <row r="27" spans="1:5" ht="13.5" thickBot="1">
      <c r="A27" s="80"/>
      <c r="B27" s="167"/>
      <c r="C27" s="162"/>
      <c r="D27" s="163"/>
      <c r="E27" s="76"/>
    </row>
    <row r="28" spans="1:5" ht="13.5" thickTop="1">
      <c r="A28" s="16"/>
      <c r="B28" s="161"/>
      <c r="C28" s="165"/>
      <c r="D28" s="163"/>
      <c r="E28" s="76"/>
    </row>
    <row r="29" spans="1:5" ht="12.75">
      <c r="A29" s="20"/>
      <c r="B29" s="164"/>
      <c r="C29" s="162"/>
      <c r="D29" s="163"/>
      <c r="E29" s="76"/>
    </row>
    <row r="30" spans="1:5" ht="12.75">
      <c r="A30" s="20"/>
      <c r="B30" s="164"/>
      <c r="C30" s="162"/>
      <c r="D30" s="163"/>
      <c r="E30" s="76"/>
    </row>
    <row r="31" spans="1:5" ht="13.5" thickBot="1">
      <c r="A31" s="80"/>
      <c r="B31" s="167"/>
      <c r="C31" s="165"/>
      <c r="D31" s="163"/>
      <c r="E31" s="76"/>
    </row>
    <row r="32" spans="1:5" ht="13.5" thickTop="1">
      <c r="A32" s="96"/>
      <c r="B32" s="168"/>
      <c r="C32" s="165"/>
      <c r="D32" s="163"/>
      <c r="E32" s="76"/>
    </row>
    <row r="33" spans="1:5" ht="12.75">
      <c r="A33" s="79"/>
      <c r="B33" s="164"/>
      <c r="C33" s="165"/>
      <c r="D33" s="163"/>
      <c r="E33" s="76"/>
    </row>
    <row r="34" spans="1:5" ht="12.75">
      <c r="A34" s="79"/>
      <c r="B34" s="164"/>
      <c r="C34" s="162"/>
      <c r="D34" s="163"/>
      <c r="E34" s="76"/>
    </row>
    <row r="35" spans="1:5" ht="12.75">
      <c r="A35" s="20"/>
      <c r="B35" s="164"/>
      <c r="C35" s="162"/>
      <c r="D35" s="163"/>
      <c r="E35" s="76"/>
    </row>
    <row r="36" spans="1:5" ht="12.75">
      <c r="A36" s="20"/>
      <c r="B36" s="164"/>
      <c r="C36" s="162"/>
      <c r="D36" s="163"/>
      <c r="E36" s="76"/>
    </row>
    <row r="37" spans="1:6" ht="13.5" thickBot="1">
      <c r="A37" s="22"/>
      <c r="B37" s="167"/>
      <c r="C37" s="162"/>
      <c r="D37" s="163"/>
      <c r="E37" s="76"/>
      <c r="F37" s="118"/>
    </row>
    <row r="38" spans="1:5" ht="13.5" thickTop="1">
      <c r="A38" s="78"/>
      <c r="B38" s="161"/>
      <c r="C38" s="165"/>
      <c r="D38" s="163"/>
      <c r="E38" s="76"/>
    </row>
    <row r="39" spans="1:5" ht="12.75">
      <c r="A39" s="79"/>
      <c r="B39" s="164"/>
      <c r="C39" s="165"/>
      <c r="D39" s="163"/>
      <c r="E39" s="76"/>
    </row>
    <row r="40" spans="1:5" ht="12.75">
      <c r="A40" s="79"/>
      <c r="B40" s="164"/>
      <c r="C40" s="165"/>
      <c r="D40" s="163"/>
      <c r="E40" s="76"/>
    </row>
    <row r="41" spans="1:5" ht="12.75">
      <c r="A41" s="79"/>
      <c r="B41" s="164"/>
      <c r="C41" s="162"/>
      <c r="D41" s="163"/>
      <c r="E41" s="116"/>
    </row>
    <row r="42" spans="1:5" ht="12.75">
      <c r="A42" s="20"/>
      <c r="B42" s="164"/>
      <c r="C42" s="162"/>
      <c r="D42" s="163"/>
      <c r="E42" s="116"/>
    </row>
    <row r="43" spans="1:5" ht="12.75">
      <c r="A43" s="20"/>
      <c r="B43" s="164"/>
      <c r="C43" s="162"/>
      <c r="D43" s="163"/>
      <c r="E43" s="116"/>
    </row>
    <row r="44" spans="1:5" ht="12.75">
      <c r="A44" s="20"/>
      <c r="B44" s="164"/>
      <c r="C44" s="162"/>
      <c r="D44" s="163"/>
      <c r="E44" s="116"/>
    </row>
    <row r="45" spans="1:5" ht="13.5" thickBot="1">
      <c r="A45" s="22"/>
      <c r="B45" s="167"/>
      <c r="C45" s="162"/>
      <c r="D45" s="163"/>
      <c r="E45" s="116"/>
    </row>
    <row r="46" spans="1:5" ht="13.5" thickTop="1">
      <c r="A46" s="16"/>
      <c r="B46" s="161"/>
      <c r="C46" s="162"/>
      <c r="D46" s="163"/>
      <c r="E46" s="116"/>
    </row>
    <row r="47" spans="1:5" ht="12.75">
      <c r="A47" s="20"/>
      <c r="B47" s="164"/>
      <c r="C47" s="162"/>
      <c r="D47" s="163"/>
      <c r="E47" s="116"/>
    </row>
    <row r="48" spans="1:5" ht="12.75">
      <c r="A48" s="20"/>
      <c r="B48" s="164"/>
      <c r="C48" s="162"/>
      <c r="D48" s="163"/>
      <c r="E48" s="116"/>
    </row>
    <row r="49" spans="1:5" ht="13.5" thickBot="1">
      <c r="A49" s="105"/>
      <c r="B49" s="166"/>
      <c r="C49" s="165"/>
      <c r="D49" s="163"/>
      <c r="E49" s="116"/>
    </row>
    <row r="50" spans="1:5" ht="13.5" thickTop="1">
      <c r="A50" s="16"/>
      <c r="B50" s="161"/>
      <c r="C50" s="165"/>
      <c r="D50" s="163"/>
      <c r="E50" s="116"/>
    </row>
    <row r="51" spans="1:5" ht="12.75">
      <c r="A51" s="20"/>
      <c r="B51" s="164"/>
      <c r="C51" s="162"/>
      <c r="D51" s="163"/>
      <c r="E51" s="116"/>
    </row>
    <row r="52" spans="1:5" ht="12.75">
      <c r="A52" s="20"/>
      <c r="B52" s="164"/>
      <c r="C52" s="162"/>
      <c r="D52" s="163"/>
      <c r="E52" s="116"/>
    </row>
    <row r="53" spans="1:5" ht="13.5" thickBot="1">
      <c r="A53" s="22"/>
      <c r="B53" s="167"/>
      <c r="C53" s="169"/>
      <c r="D53" s="170"/>
      <c r="E53" s="116"/>
    </row>
    <row r="54" spans="1:5" ht="13.5" thickTop="1">
      <c r="A54" s="76"/>
      <c r="B54" s="76"/>
      <c r="C54" s="76"/>
      <c r="D54" s="76"/>
      <c r="E54" s="116"/>
    </row>
    <row r="55" spans="1:5" ht="12.75">
      <c r="A55" s="76"/>
      <c r="B55" s="76"/>
      <c r="C55" s="76"/>
      <c r="D55" s="76"/>
      <c r="E55" s="116"/>
    </row>
    <row r="56" ht="12.75">
      <c r="E56" s="117"/>
    </row>
  </sheetData>
  <sheetProtection/>
  <mergeCells count="4">
    <mergeCell ref="C1:D1"/>
    <mergeCell ref="B1:B2"/>
    <mergeCell ref="A1:A2"/>
    <mergeCell ref="C11:D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S18" sqref="S18"/>
    </sheetView>
  </sheetViews>
  <sheetFormatPr defaultColWidth="9.00390625" defaultRowHeight="12.75"/>
  <cols>
    <col min="2" max="2" width="3.00390625" style="0" customWidth="1"/>
    <col min="3" max="13" width="7.75390625" style="0" customWidth="1"/>
    <col min="14" max="14" width="1.75390625" style="0" customWidth="1"/>
    <col min="15" max="16" width="3.125" style="0" customWidth="1"/>
    <col min="17" max="17" width="12.25390625" style="0" customWidth="1"/>
  </cols>
  <sheetData>
    <row r="1" spans="1:18" ht="12.75">
      <c r="A1" s="295" t="s">
        <v>132</v>
      </c>
      <c r="B1" s="172"/>
      <c r="C1" s="297" t="s">
        <v>135</v>
      </c>
      <c r="D1" s="297"/>
      <c r="E1" s="297"/>
      <c r="F1" s="297"/>
      <c r="G1" s="297"/>
      <c r="H1" s="297"/>
      <c r="I1" s="297"/>
      <c r="J1" s="297"/>
      <c r="K1" s="297"/>
      <c r="L1" s="298"/>
      <c r="M1" s="298"/>
      <c r="N1" s="172"/>
      <c r="O1" s="172"/>
      <c r="P1" s="172"/>
      <c r="Q1" s="172"/>
      <c r="R1" s="76"/>
    </row>
    <row r="2" spans="1:18" ht="12.75">
      <c r="A2" s="296"/>
      <c r="B2" s="172"/>
      <c r="C2" s="175">
        <v>2</v>
      </c>
      <c r="D2" s="173">
        <v>3</v>
      </c>
      <c r="E2" s="175">
        <v>4</v>
      </c>
      <c r="F2" s="173">
        <v>5</v>
      </c>
      <c r="G2" s="175">
        <v>6</v>
      </c>
      <c r="H2" s="173">
        <v>7</v>
      </c>
      <c r="I2" s="175">
        <v>8</v>
      </c>
      <c r="J2" s="173">
        <v>9</v>
      </c>
      <c r="K2" s="175">
        <v>10</v>
      </c>
      <c r="L2" s="173">
        <v>11</v>
      </c>
      <c r="M2" s="175">
        <v>12</v>
      </c>
      <c r="N2" s="172"/>
      <c r="O2" s="172"/>
      <c r="P2" s="172"/>
      <c r="Q2" s="172"/>
      <c r="R2" s="76"/>
    </row>
    <row r="3" spans="1:18" ht="12.75">
      <c r="A3" s="172"/>
      <c r="B3" s="172"/>
      <c r="C3" s="176"/>
      <c r="D3" s="172"/>
      <c r="E3" s="176"/>
      <c r="F3" s="293" t="s">
        <v>137</v>
      </c>
      <c r="G3" s="294"/>
      <c r="H3" s="294"/>
      <c r="I3" s="294"/>
      <c r="J3" s="172"/>
      <c r="K3" s="176"/>
      <c r="L3" s="172"/>
      <c r="M3" s="176"/>
      <c r="N3" s="172"/>
      <c r="O3" s="172"/>
      <c r="P3" s="172"/>
      <c r="Q3" s="172"/>
      <c r="R3" s="76"/>
    </row>
    <row r="4" spans="1:18" ht="12.75">
      <c r="A4" s="173">
        <v>2</v>
      </c>
      <c r="B4" s="172"/>
      <c r="C4" s="177">
        <v>1.6</v>
      </c>
      <c r="D4" s="178">
        <v>2</v>
      </c>
      <c r="E4" s="177">
        <v>2.4</v>
      </c>
      <c r="F4" s="178">
        <v>2.6</v>
      </c>
      <c r="G4" s="177">
        <v>2.8</v>
      </c>
      <c r="H4" s="178">
        <v>2.9</v>
      </c>
      <c r="I4" s="177">
        <v>3</v>
      </c>
      <c r="J4" s="178">
        <v>3.2</v>
      </c>
      <c r="K4" s="177">
        <v>3.3</v>
      </c>
      <c r="L4" s="178">
        <v>3.4</v>
      </c>
      <c r="M4" s="177">
        <v>3.5</v>
      </c>
      <c r="N4" s="172"/>
      <c r="O4" s="289" t="s">
        <v>134</v>
      </c>
      <c r="P4" s="289"/>
      <c r="Q4" s="172"/>
      <c r="R4" s="76"/>
    </row>
    <row r="5" spans="1:18" ht="12.75">
      <c r="A5" s="174">
        <v>3</v>
      </c>
      <c r="B5" s="172"/>
      <c r="C5" s="111">
        <v>2.4</v>
      </c>
      <c r="D5" s="2">
        <v>3</v>
      </c>
      <c r="E5" s="111">
        <v>3.6</v>
      </c>
      <c r="F5" s="2">
        <v>3.9</v>
      </c>
      <c r="G5" s="111">
        <v>4.2</v>
      </c>
      <c r="H5" s="2">
        <v>4.4</v>
      </c>
      <c r="I5" s="111">
        <v>4.6</v>
      </c>
      <c r="J5" s="2">
        <v>4.7</v>
      </c>
      <c r="K5" s="111">
        <v>4.9</v>
      </c>
      <c r="L5" s="2">
        <v>5</v>
      </c>
      <c r="M5" s="111">
        <v>5.2</v>
      </c>
      <c r="N5" s="172"/>
      <c r="O5" s="172"/>
      <c r="P5" s="172"/>
      <c r="Q5" s="172"/>
      <c r="R5" s="76"/>
    </row>
    <row r="6" spans="1:19" ht="12.75">
      <c r="A6" s="173">
        <v>4</v>
      </c>
      <c r="B6" s="172"/>
      <c r="C6" s="177">
        <v>3.2</v>
      </c>
      <c r="D6" s="178">
        <v>4</v>
      </c>
      <c r="E6" s="177">
        <v>4.8</v>
      </c>
      <c r="F6" s="178">
        <v>5.2</v>
      </c>
      <c r="G6" s="177">
        <v>5.6</v>
      </c>
      <c r="H6" s="178">
        <v>5.8</v>
      </c>
      <c r="I6" s="177">
        <v>6.1</v>
      </c>
      <c r="J6" s="178">
        <v>6.3</v>
      </c>
      <c r="K6" s="177">
        <v>6.4</v>
      </c>
      <c r="L6" s="178">
        <v>6.5</v>
      </c>
      <c r="M6" s="177">
        <v>6.6</v>
      </c>
      <c r="N6" s="172"/>
      <c r="O6" s="179"/>
      <c r="P6" s="179"/>
      <c r="Q6" s="172"/>
      <c r="S6" s="259"/>
    </row>
    <row r="7" spans="1:17" ht="12.75">
      <c r="A7" s="174">
        <v>5</v>
      </c>
      <c r="B7" s="172"/>
      <c r="C7" s="111">
        <v>4</v>
      </c>
      <c r="D7" s="2">
        <v>5</v>
      </c>
      <c r="E7" s="111">
        <v>6</v>
      </c>
      <c r="F7" s="2">
        <v>6.5</v>
      </c>
      <c r="G7" s="111">
        <v>7</v>
      </c>
      <c r="H7" s="2">
        <v>7.3</v>
      </c>
      <c r="I7" s="111">
        <v>7.6</v>
      </c>
      <c r="J7" s="2">
        <v>7.9</v>
      </c>
      <c r="K7" s="111">
        <v>8.2</v>
      </c>
      <c r="L7" s="2">
        <v>8.5</v>
      </c>
      <c r="M7" s="111">
        <v>8.7</v>
      </c>
      <c r="N7" s="172"/>
      <c r="O7" s="179"/>
      <c r="P7" s="179"/>
      <c r="Q7" s="172"/>
    </row>
    <row r="8" spans="1:17" ht="12.75">
      <c r="A8" s="173">
        <v>6</v>
      </c>
      <c r="B8" s="172"/>
      <c r="C8" s="177">
        <v>4.8</v>
      </c>
      <c r="D8" s="178">
        <v>6</v>
      </c>
      <c r="E8" s="177">
        <v>7.2</v>
      </c>
      <c r="F8" s="178">
        <v>7.8</v>
      </c>
      <c r="G8" s="177">
        <v>8.4</v>
      </c>
      <c r="H8" s="178">
        <v>8.8</v>
      </c>
      <c r="I8" s="177">
        <v>9.1</v>
      </c>
      <c r="J8" s="178">
        <v>9.5</v>
      </c>
      <c r="K8" s="177">
        <v>9.8</v>
      </c>
      <c r="L8" s="178">
        <v>10.1</v>
      </c>
      <c r="M8" s="177">
        <v>10.3</v>
      </c>
      <c r="N8" s="172"/>
      <c r="O8" s="180"/>
      <c r="P8" s="179"/>
      <c r="Q8" s="172"/>
    </row>
    <row r="9" spans="1:17" ht="12.75">
      <c r="A9" s="174">
        <v>7</v>
      </c>
      <c r="B9" s="172"/>
      <c r="C9" s="111">
        <v>5.6</v>
      </c>
      <c r="D9" s="2">
        <v>7</v>
      </c>
      <c r="E9" s="111">
        <v>8.4</v>
      </c>
      <c r="F9" s="2">
        <v>9.1</v>
      </c>
      <c r="G9" s="111">
        <v>9.8</v>
      </c>
      <c r="H9" s="2">
        <v>10.2</v>
      </c>
      <c r="I9" s="111">
        <v>10.6</v>
      </c>
      <c r="J9" s="2">
        <v>11.1</v>
      </c>
      <c r="K9" s="111">
        <v>11.5</v>
      </c>
      <c r="L9" s="2">
        <v>11.9</v>
      </c>
      <c r="M9" s="111">
        <v>12.3</v>
      </c>
      <c r="N9" s="172"/>
      <c r="O9" s="179"/>
      <c r="P9" s="179"/>
      <c r="Q9" s="172"/>
    </row>
    <row r="10" spans="1:17" ht="12.75">
      <c r="A10" s="173">
        <v>8</v>
      </c>
      <c r="B10" s="172"/>
      <c r="C10" s="177">
        <v>6.4</v>
      </c>
      <c r="D10" s="178">
        <v>8</v>
      </c>
      <c r="E10" s="177">
        <v>9.6</v>
      </c>
      <c r="F10" s="178">
        <v>10.4</v>
      </c>
      <c r="G10" s="177">
        <v>11.2</v>
      </c>
      <c r="H10" s="178">
        <v>11.7</v>
      </c>
      <c r="I10" s="177">
        <v>12.2</v>
      </c>
      <c r="J10" s="178">
        <v>12.6</v>
      </c>
      <c r="K10" s="177">
        <v>13.1</v>
      </c>
      <c r="L10" s="178">
        <v>13.6</v>
      </c>
      <c r="M10" s="177">
        <v>14.1</v>
      </c>
      <c r="N10" s="172"/>
      <c r="O10" s="179"/>
      <c r="P10" s="179"/>
      <c r="Q10" s="172"/>
    </row>
    <row r="11" spans="1:17" ht="12.75">
      <c r="A11" s="174">
        <v>9</v>
      </c>
      <c r="B11" s="172"/>
      <c r="C11" s="111">
        <v>7.2</v>
      </c>
      <c r="D11" s="2">
        <v>9</v>
      </c>
      <c r="E11" s="111">
        <v>10.8</v>
      </c>
      <c r="F11" s="2">
        <v>11.7</v>
      </c>
      <c r="G11" s="111">
        <v>12.6</v>
      </c>
      <c r="H11" s="2">
        <v>13.1</v>
      </c>
      <c r="I11" s="111">
        <v>13.7</v>
      </c>
      <c r="J11" s="2">
        <v>14.2</v>
      </c>
      <c r="K11" s="111">
        <v>14.8</v>
      </c>
      <c r="L11" s="2">
        <v>15.4</v>
      </c>
      <c r="M11" s="111">
        <v>15.9</v>
      </c>
      <c r="N11" s="172"/>
      <c r="O11" s="179"/>
      <c r="P11" s="179"/>
      <c r="Q11" s="172"/>
    </row>
    <row r="12" spans="1:17" ht="12.75">
      <c r="A12" s="173">
        <v>10</v>
      </c>
      <c r="B12" s="172"/>
      <c r="C12" s="177">
        <v>8</v>
      </c>
      <c r="D12" s="178">
        <v>10</v>
      </c>
      <c r="E12" s="177">
        <v>12</v>
      </c>
      <c r="F12" s="178">
        <v>13</v>
      </c>
      <c r="G12" s="177">
        <v>14</v>
      </c>
      <c r="H12" s="178">
        <v>14.6</v>
      </c>
      <c r="I12" s="177">
        <v>15.2</v>
      </c>
      <c r="J12" s="178">
        <v>15.8</v>
      </c>
      <c r="K12" s="177">
        <v>16.4</v>
      </c>
      <c r="L12" s="178">
        <v>17</v>
      </c>
      <c r="M12" s="177">
        <v>17.6</v>
      </c>
      <c r="N12" s="172"/>
      <c r="O12" s="179"/>
      <c r="P12" s="179"/>
      <c r="Q12" s="172"/>
    </row>
    <row r="13" spans="1:17" ht="12.75">
      <c r="A13" s="174">
        <v>11</v>
      </c>
      <c r="B13" s="172"/>
      <c r="C13" s="111">
        <v>8.8</v>
      </c>
      <c r="D13" s="2">
        <v>11</v>
      </c>
      <c r="E13" s="111">
        <v>13.2</v>
      </c>
      <c r="F13" s="2">
        <v>14.3</v>
      </c>
      <c r="G13" s="111">
        <v>15.4</v>
      </c>
      <c r="H13" s="2">
        <v>16.1</v>
      </c>
      <c r="I13" s="111">
        <v>16.7</v>
      </c>
      <c r="J13" s="2">
        <v>17.4</v>
      </c>
      <c r="K13" s="111">
        <v>18</v>
      </c>
      <c r="L13" s="2">
        <v>18.6</v>
      </c>
      <c r="M13" s="111">
        <v>19.2</v>
      </c>
      <c r="N13" s="172"/>
      <c r="O13" s="179"/>
      <c r="P13" s="179"/>
      <c r="Q13" s="172"/>
    </row>
    <row r="14" spans="1:17" ht="12.75">
      <c r="A14" s="173">
        <v>12</v>
      </c>
      <c r="B14" s="172"/>
      <c r="C14" s="177">
        <v>9.6</v>
      </c>
      <c r="D14" s="178">
        <v>12</v>
      </c>
      <c r="E14" s="177">
        <v>14.4</v>
      </c>
      <c r="F14" s="178">
        <v>15.6</v>
      </c>
      <c r="G14" s="177">
        <v>16.2</v>
      </c>
      <c r="H14" s="178">
        <v>17.5</v>
      </c>
      <c r="I14" s="177">
        <v>18.2</v>
      </c>
      <c r="J14" s="178">
        <v>19</v>
      </c>
      <c r="K14" s="177">
        <v>19.7</v>
      </c>
      <c r="L14" s="178">
        <v>20.4</v>
      </c>
      <c r="M14" s="177">
        <v>21</v>
      </c>
      <c r="N14" s="172"/>
      <c r="O14" s="179"/>
      <c r="P14" s="179"/>
      <c r="Q14" s="172"/>
    </row>
    <row r="15" spans="1:17" ht="12.75">
      <c r="A15" s="174">
        <v>13</v>
      </c>
      <c r="B15" s="172"/>
      <c r="C15" s="111">
        <v>10.4</v>
      </c>
      <c r="D15" s="2">
        <v>13</v>
      </c>
      <c r="E15" s="111">
        <v>15.6</v>
      </c>
      <c r="F15" s="2">
        <v>16.9</v>
      </c>
      <c r="G15" s="111">
        <v>18.2</v>
      </c>
      <c r="H15" s="2">
        <v>19</v>
      </c>
      <c r="I15" s="111">
        <v>19.8</v>
      </c>
      <c r="J15" s="2">
        <v>20.5</v>
      </c>
      <c r="K15" s="111">
        <v>21.3</v>
      </c>
      <c r="L15" s="2">
        <v>22</v>
      </c>
      <c r="M15" s="111">
        <v>22.7</v>
      </c>
      <c r="N15" s="172"/>
      <c r="O15" s="290" t="s">
        <v>136</v>
      </c>
      <c r="P15" s="291"/>
      <c r="Q15" s="172"/>
    </row>
    <row r="16" spans="1:17" ht="12.75">
      <c r="A16" s="173">
        <v>14</v>
      </c>
      <c r="B16" s="172"/>
      <c r="C16" s="177">
        <v>11.2</v>
      </c>
      <c r="D16" s="178">
        <v>14</v>
      </c>
      <c r="E16" s="177">
        <v>16.8</v>
      </c>
      <c r="F16" s="178">
        <v>18.2</v>
      </c>
      <c r="G16" s="177">
        <v>19.6</v>
      </c>
      <c r="H16" s="178">
        <v>20.4</v>
      </c>
      <c r="I16" s="177">
        <v>21.3</v>
      </c>
      <c r="J16" s="178">
        <v>22.1</v>
      </c>
      <c r="K16" s="177">
        <v>23</v>
      </c>
      <c r="L16" s="178">
        <v>23.9</v>
      </c>
      <c r="M16" s="177">
        <v>24.7</v>
      </c>
      <c r="N16" s="172"/>
      <c r="O16" s="292"/>
      <c r="P16" s="292"/>
      <c r="Q16" s="172"/>
    </row>
    <row r="17" spans="1:17" ht="12.75">
      <c r="A17" s="174">
        <v>15</v>
      </c>
      <c r="B17" s="172"/>
      <c r="C17" s="111">
        <v>12</v>
      </c>
      <c r="D17" s="2">
        <v>15</v>
      </c>
      <c r="E17" s="111">
        <v>18</v>
      </c>
      <c r="F17" s="2">
        <v>19.5</v>
      </c>
      <c r="G17" s="2">
        <v>21</v>
      </c>
      <c r="H17" s="2">
        <v>21.9</v>
      </c>
      <c r="I17" s="111">
        <v>22.8</v>
      </c>
      <c r="J17" s="2">
        <v>23.7</v>
      </c>
      <c r="K17" s="111">
        <v>24.6</v>
      </c>
      <c r="L17" s="2">
        <v>25.5</v>
      </c>
      <c r="M17" s="111">
        <v>26.4</v>
      </c>
      <c r="N17" s="172"/>
      <c r="O17" s="292"/>
      <c r="P17" s="292"/>
      <c r="Q17" s="172"/>
    </row>
    <row r="18" spans="1:17" ht="12.75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</row>
    <row r="19" spans="1:17" ht="12.75">
      <c r="A19" s="295" t="s">
        <v>132</v>
      </c>
      <c r="B19" s="172"/>
      <c r="C19" s="297" t="s">
        <v>133</v>
      </c>
      <c r="D19" s="297"/>
      <c r="E19" s="297"/>
      <c r="F19" s="297"/>
      <c r="G19" s="297"/>
      <c r="H19" s="297"/>
      <c r="I19" s="297"/>
      <c r="J19" s="297"/>
      <c r="K19" s="297"/>
      <c r="L19" s="298"/>
      <c r="M19" s="298"/>
      <c r="N19" s="172"/>
      <c r="O19" s="172"/>
      <c r="P19" s="172"/>
      <c r="Q19" s="172"/>
    </row>
    <row r="20" spans="1:17" ht="12.75">
      <c r="A20" s="296"/>
      <c r="B20" s="172"/>
      <c r="C20" s="175">
        <v>2</v>
      </c>
      <c r="D20" s="173">
        <v>3</v>
      </c>
      <c r="E20" s="175">
        <v>4</v>
      </c>
      <c r="F20" s="173">
        <v>5</v>
      </c>
      <c r="G20" s="175">
        <v>6</v>
      </c>
      <c r="H20" s="173">
        <v>7</v>
      </c>
      <c r="I20" s="175">
        <v>8</v>
      </c>
      <c r="J20" s="173">
        <v>9</v>
      </c>
      <c r="K20" s="175">
        <v>10</v>
      </c>
      <c r="L20" s="173">
        <v>11</v>
      </c>
      <c r="M20" s="175">
        <v>12</v>
      </c>
      <c r="N20" s="172"/>
      <c r="O20" s="172"/>
      <c r="P20" s="172"/>
      <c r="Q20" s="172"/>
    </row>
    <row r="21" spans="1:17" ht="12.75">
      <c r="A21" s="172"/>
      <c r="B21" s="172"/>
      <c r="C21" s="176"/>
      <c r="D21" s="172"/>
      <c r="E21" s="176"/>
      <c r="F21" s="293" t="s">
        <v>137</v>
      </c>
      <c r="G21" s="294"/>
      <c r="H21" s="294"/>
      <c r="I21" s="294"/>
      <c r="J21" s="172"/>
      <c r="K21" s="176"/>
      <c r="L21" s="172"/>
      <c r="M21" s="176"/>
      <c r="N21" s="172"/>
      <c r="O21" s="289" t="s">
        <v>134</v>
      </c>
      <c r="P21" s="289"/>
      <c r="Q21" s="172"/>
    </row>
    <row r="22" spans="1:17" ht="12.75">
      <c r="A22" s="173">
        <v>2</v>
      </c>
      <c r="B22" s="172"/>
      <c r="C22" s="177">
        <v>3.2</v>
      </c>
      <c r="D22" s="178" t="s">
        <v>32</v>
      </c>
      <c r="E22" s="177" t="s">
        <v>32</v>
      </c>
      <c r="F22" s="178" t="s">
        <v>32</v>
      </c>
      <c r="G22" s="177" t="s">
        <v>32</v>
      </c>
      <c r="H22" s="178" t="s">
        <v>32</v>
      </c>
      <c r="I22" s="177" t="s">
        <v>32</v>
      </c>
      <c r="J22" s="178" t="s">
        <v>32</v>
      </c>
      <c r="K22" s="177" t="s">
        <v>32</v>
      </c>
      <c r="L22" s="178" t="s">
        <v>32</v>
      </c>
      <c r="M22" s="177" t="s">
        <v>32</v>
      </c>
      <c r="N22" s="172"/>
      <c r="O22" s="172"/>
      <c r="P22" s="172"/>
      <c r="Q22" s="172"/>
    </row>
    <row r="23" spans="1:17" ht="12.75">
      <c r="A23" s="174">
        <v>3</v>
      </c>
      <c r="B23" s="172"/>
      <c r="C23" s="111">
        <v>4</v>
      </c>
      <c r="D23" s="2">
        <v>5</v>
      </c>
      <c r="E23" s="111" t="s">
        <v>32</v>
      </c>
      <c r="F23" s="2" t="s">
        <v>32</v>
      </c>
      <c r="G23" s="111" t="s">
        <v>32</v>
      </c>
      <c r="H23" s="2" t="s">
        <v>32</v>
      </c>
      <c r="I23" s="111" t="s">
        <v>32</v>
      </c>
      <c r="J23" s="2" t="s">
        <v>32</v>
      </c>
      <c r="K23" s="111" t="s">
        <v>32</v>
      </c>
      <c r="L23" s="2" t="s">
        <v>32</v>
      </c>
      <c r="M23" s="111" t="s">
        <v>32</v>
      </c>
      <c r="N23" s="172"/>
      <c r="O23" s="181"/>
      <c r="P23" s="179"/>
      <c r="Q23" s="172"/>
    </row>
    <row r="24" spans="1:17" ht="12.75">
      <c r="A24" s="173">
        <v>4</v>
      </c>
      <c r="B24" s="172"/>
      <c r="C24" s="177">
        <v>4.8</v>
      </c>
      <c r="D24" s="178">
        <v>6</v>
      </c>
      <c r="E24" s="177">
        <v>7.2</v>
      </c>
      <c r="F24" s="178" t="s">
        <v>32</v>
      </c>
      <c r="G24" s="177" t="s">
        <v>32</v>
      </c>
      <c r="H24" s="178" t="s">
        <v>32</v>
      </c>
      <c r="I24" s="177" t="s">
        <v>32</v>
      </c>
      <c r="J24" s="178" t="s">
        <v>32</v>
      </c>
      <c r="K24" s="177" t="s">
        <v>32</v>
      </c>
      <c r="L24" s="178" t="s">
        <v>32</v>
      </c>
      <c r="M24" s="177" t="s">
        <v>32</v>
      </c>
      <c r="N24" s="172"/>
      <c r="O24" s="179"/>
      <c r="P24" s="179"/>
      <c r="Q24" s="172"/>
    </row>
    <row r="25" spans="1:17" ht="12.75">
      <c r="A25" s="174">
        <v>5</v>
      </c>
      <c r="B25" s="172"/>
      <c r="C25" s="111">
        <v>5.6</v>
      </c>
      <c r="D25" s="2">
        <v>7</v>
      </c>
      <c r="E25" s="111">
        <v>8.4</v>
      </c>
      <c r="F25" s="2">
        <v>9.7</v>
      </c>
      <c r="G25" s="111"/>
      <c r="H25" s="2"/>
      <c r="I25" s="111"/>
      <c r="J25" s="2"/>
      <c r="K25" s="111"/>
      <c r="L25" s="2"/>
      <c r="M25" s="111"/>
      <c r="N25" s="172"/>
      <c r="O25" s="179"/>
      <c r="P25" s="179"/>
      <c r="Q25" s="172"/>
    </row>
    <row r="26" spans="1:17" ht="12.75">
      <c r="A26" s="173">
        <v>6</v>
      </c>
      <c r="B26" s="172"/>
      <c r="C26" s="177">
        <v>6.4</v>
      </c>
      <c r="D26" s="178">
        <v>8</v>
      </c>
      <c r="E26" s="177">
        <v>9.6</v>
      </c>
      <c r="F26" s="178">
        <v>11</v>
      </c>
      <c r="G26" s="177">
        <v>13.1</v>
      </c>
      <c r="H26" s="178"/>
      <c r="I26" s="177"/>
      <c r="J26" s="178"/>
      <c r="K26" s="177"/>
      <c r="L26" s="178"/>
      <c r="M26" s="177"/>
      <c r="N26" s="172"/>
      <c r="O26" s="179"/>
      <c r="P26" s="179"/>
      <c r="Q26" s="172"/>
    </row>
    <row r="27" spans="1:17" ht="12.75">
      <c r="A27" s="174">
        <v>7</v>
      </c>
      <c r="B27" s="172"/>
      <c r="C27" s="111">
        <v>7.2</v>
      </c>
      <c r="D27" s="2">
        <v>9</v>
      </c>
      <c r="E27" s="111">
        <v>10.8</v>
      </c>
      <c r="F27" s="2">
        <v>12.3</v>
      </c>
      <c r="G27" s="111">
        <v>13.8</v>
      </c>
      <c r="H27" s="2">
        <v>15.3</v>
      </c>
      <c r="I27" s="111"/>
      <c r="J27" s="2"/>
      <c r="K27" s="111"/>
      <c r="L27" s="2"/>
      <c r="M27" s="111"/>
      <c r="N27" s="172"/>
      <c r="O27" s="179"/>
      <c r="P27" s="179"/>
      <c r="Q27" s="172"/>
    </row>
    <row r="28" spans="1:17" ht="12.75">
      <c r="A28" s="173">
        <v>8</v>
      </c>
      <c r="B28" s="172"/>
      <c r="C28" s="177">
        <v>8</v>
      </c>
      <c r="D28" s="178">
        <v>10</v>
      </c>
      <c r="E28" s="177">
        <v>12</v>
      </c>
      <c r="F28" s="178">
        <v>13.6</v>
      </c>
      <c r="G28" s="177">
        <v>15.2</v>
      </c>
      <c r="H28" s="178">
        <v>16.7</v>
      </c>
      <c r="I28" s="177">
        <v>18.2</v>
      </c>
      <c r="J28" s="178"/>
      <c r="K28" s="177"/>
      <c r="L28" s="178"/>
      <c r="M28" s="177"/>
      <c r="N28" s="172"/>
      <c r="O28" s="179"/>
      <c r="P28" s="179"/>
      <c r="Q28" s="172"/>
    </row>
    <row r="29" spans="1:17" ht="12.75">
      <c r="A29" s="174">
        <v>9</v>
      </c>
      <c r="B29" s="172"/>
      <c r="C29" s="111">
        <v>8.8</v>
      </c>
      <c r="D29" s="2">
        <v>11</v>
      </c>
      <c r="E29" s="111">
        <v>13.2</v>
      </c>
      <c r="F29" s="2">
        <v>14.9</v>
      </c>
      <c r="G29" s="111">
        <v>16.6</v>
      </c>
      <c r="H29" s="2">
        <v>18.2</v>
      </c>
      <c r="I29" s="111">
        <v>19.8</v>
      </c>
      <c r="J29" s="2">
        <v>21.3</v>
      </c>
      <c r="K29" s="111"/>
      <c r="L29" s="2"/>
      <c r="M29" s="111"/>
      <c r="N29" s="172"/>
      <c r="O29" s="179"/>
      <c r="P29" s="179"/>
      <c r="Q29" s="172"/>
    </row>
    <row r="30" spans="1:17" ht="12.75">
      <c r="A30" s="173">
        <v>10</v>
      </c>
      <c r="B30" s="172"/>
      <c r="C30" s="177">
        <v>9.6</v>
      </c>
      <c r="D30" s="178">
        <v>12</v>
      </c>
      <c r="E30" s="177">
        <v>14.4</v>
      </c>
      <c r="F30" s="178">
        <v>16.2</v>
      </c>
      <c r="G30" s="177">
        <v>18</v>
      </c>
      <c r="H30" s="178">
        <v>19.6</v>
      </c>
      <c r="I30" s="177">
        <v>21.3</v>
      </c>
      <c r="J30" s="178">
        <v>22.9</v>
      </c>
      <c r="K30" s="177">
        <v>24.6</v>
      </c>
      <c r="L30" s="178"/>
      <c r="M30" s="177"/>
      <c r="N30" s="172"/>
      <c r="O30" s="179"/>
      <c r="P30" s="179"/>
      <c r="Q30" s="172"/>
    </row>
    <row r="31" spans="1:17" ht="12.75">
      <c r="A31" s="174">
        <v>11</v>
      </c>
      <c r="B31" s="172"/>
      <c r="C31" s="111">
        <v>10.4</v>
      </c>
      <c r="D31" s="2">
        <v>13</v>
      </c>
      <c r="E31" s="111">
        <v>15.6</v>
      </c>
      <c r="F31" s="2">
        <v>17.5</v>
      </c>
      <c r="G31" s="111">
        <v>19.4</v>
      </c>
      <c r="H31" s="2">
        <v>21.1</v>
      </c>
      <c r="I31" s="111">
        <v>22.8</v>
      </c>
      <c r="J31" s="2">
        <v>24.5</v>
      </c>
      <c r="K31" s="111">
        <v>26.2</v>
      </c>
      <c r="L31" s="2">
        <v>27.9</v>
      </c>
      <c r="M31" s="111"/>
      <c r="N31" s="172"/>
      <c r="O31" s="179"/>
      <c r="P31" s="179"/>
      <c r="Q31" s="172"/>
    </row>
    <row r="32" spans="1:17" ht="12.75">
      <c r="A32" s="173">
        <v>12</v>
      </c>
      <c r="B32" s="172"/>
      <c r="C32" s="177">
        <v>11.2</v>
      </c>
      <c r="D32" s="178">
        <v>14</v>
      </c>
      <c r="E32" s="177">
        <v>16.8</v>
      </c>
      <c r="F32" s="178">
        <v>18.8</v>
      </c>
      <c r="G32" s="177">
        <v>20.8</v>
      </c>
      <c r="H32" s="178">
        <v>22.6</v>
      </c>
      <c r="I32" s="177">
        <v>24.3</v>
      </c>
      <c r="J32" s="178">
        <v>26.1</v>
      </c>
      <c r="K32" s="177">
        <v>27.8</v>
      </c>
      <c r="L32" s="178">
        <v>29.5</v>
      </c>
      <c r="M32" s="177">
        <v>31.2</v>
      </c>
      <c r="N32" s="172"/>
      <c r="O32" s="179"/>
      <c r="P32" s="179"/>
      <c r="Q32" s="172"/>
    </row>
    <row r="33" spans="1:17" ht="12.75">
      <c r="A33" s="174">
        <v>13</v>
      </c>
      <c r="B33" s="172"/>
      <c r="C33" s="111">
        <v>12</v>
      </c>
      <c r="D33" s="2">
        <v>15</v>
      </c>
      <c r="E33" s="111">
        <v>18</v>
      </c>
      <c r="F33" s="2">
        <v>20.1</v>
      </c>
      <c r="G33" s="111">
        <v>22.2</v>
      </c>
      <c r="H33" s="2">
        <v>24</v>
      </c>
      <c r="I33" s="111">
        <v>25.6</v>
      </c>
      <c r="J33" s="2">
        <v>27.7</v>
      </c>
      <c r="K33" s="111">
        <v>29.5</v>
      </c>
      <c r="L33" s="2">
        <v>32.3</v>
      </c>
      <c r="M33" s="111">
        <v>34.1</v>
      </c>
      <c r="N33" s="172"/>
      <c r="O33" s="172"/>
      <c r="P33" s="172"/>
      <c r="Q33" s="172"/>
    </row>
    <row r="34" spans="1:17" ht="12.75">
      <c r="A34" s="173">
        <v>14</v>
      </c>
      <c r="B34" s="172"/>
      <c r="C34" s="177">
        <v>12.8</v>
      </c>
      <c r="D34" s="178">
        <v>16</v>
      </c>
      <c r="E34" s="177">
        <v>19.2</v>
      </c>
      <c r="F34" s="178">
        <v>21.4</v>
      </c>
      <c r="G34" s="177">
        <v>23.6</v>
      </c>
      <c r="H34" s="178">
        <v>25.5</v>
      </c>
      <c r="I34" s="177">
        <v>27.4</v>
      </c>
      <c r="J34" s="178">
        <v>29.2</v>
      </c>
      <c r="K34" s="177">
        <v>31.4</v>
      </c>
      <c r="L34" s="178">
        <v>33.6</v>
      </c>
      <c r="M34" s="177">
        <v>35.7</v>
      </c>
      <c r="N34" s="172"/>
      <c r="O34" s="172"/>
      <c r="P34" s="172"/>
      <c r="Q34" s="172"/>
    </row>
    <row r="35" spans="1:17" ht="12.75">
      <c r="A35" s="174">
        <v>15</v>
      </c>
      <c r="B35" s="172"/>
      <c r="C35" s="111">
        <v>13.6</v>
      </c>
      <c r="D35" s="2">
        <v>17</v>
      </c>
      <c r="E35" s="111">
        <v>20.4</v>
      </c>
      <c r="F35" s="2">
        <v>22.7</v>
      </c>
      <c r="G35" s="2">
        <v>25</v>
      </c>
      <c r="H35" s="2">
        <v>26.9</v>
      </c>
      <c r="I35" s="111">
        <v>28.9</v>
      </c>
      <c r="J35" s="2">
        <v>30.8</v>
      </c>
      <c r="K35" s="111">
        <v>32.8</v>
      </c>
      <c r="L35" s="2">
        <v>34.8</v>
      </c>
      <c r="M35" s="111">
        <v>36.7</v>
      </c>
      <c r="N35" s="172"/>
      <c r="O35" s="172"/>
      <c r="P35" s="172"/>
      <c r="Q35" s="172"/>
    </row>
    <row r="36" spans="1:17" ht="12.7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</row>
  </sheetData>
  <sheetProtection/>
  <mergeCells count="9">
    <mergeCell ref="O4:P4"/>
    <mergeCell ref="O21:P21"/>
    <mergeCell ref="O15:P17"/>
    <mergeCell ref="F3:I3"/>
    <mergeCell ref="F21:I21"/>
    <mergeCell ref="A1:A2"/>
    <mergeCell ref="C1:M1"/>
    <mergeCell ref="A19:A20"/>
    <mergeCell ref="C19:M1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7" sqref="K17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18.125" style="0" customWidth="1"/>
    <col min="4" max="4" width="5.625" style="0" customWidth="1"/>
    <col min="10" max="10" width="9.625" style="0" customWidth="1"/>
    <col min="11" max="11" width="8.125" style="0" customWidth="1"/>
    <col min="12" max="12" width="8.00390625" style="0" customWidth="1"/>
    <col min="13" max="13" width="8.375" style="0" customWidth="1"/>
  </cols>
  <sheetData>
    <row r="1" spans="1:16" ht="12.75" hidden="1">
      <c r="A1" s="226"/>
      <c r="B1" s="226"/>
      <c r="C1" s="226"/>
      <c r="D1" s="307"/>
      <c r="E1" s="307"/>
      <c r="F1" s="307"/>
      <c r="G1" s="307"/>
      <c r="H1" s="307"/>
      <c r="I1" s="307"/>
      <c r="J1" s="307"/>
      <c r="K1" s="307"/>
      <c r="L1" s="307"/>
      <c r="M1" s="226"/>
      <c r="N1" s="226"/>
      <c r="O1" s="226"/>
      <c r="P1" s="226"/>
    </row>
    <row r="2" spans="1:16" ht="12.75">
      <c r="A2" s="226"/>
      <c r="B2" s="299" t="s">
        <v>168</v>
      </c>
      <c r="C2" s="299" t="s">
        <v>140</v>
      </c>
      <c r="D2" s="306" t="s">
        <v>169</v>
      </c>
      <c r="E2" s="302" t="s">
        <v>178</v>
      </c>
      <c r="F2" s="303"/>
      <c r="G2" s="303"/>
      <c r="H2" s="303"/>
      <c r="I2" s="303"/>
      <c r="J2" s="305"/>
      <c r="K2" s="308" t="s">
        <v>180</v>
      </c>
      <c r="L2" s="309"/>
      <c r="M2" s="310"/>
      <c r="N2" s="299" t="s">
        <v>181</v>
      </c>
      <c r="O2" s="299" t="s">
        <v>182</v>
      </c>
      <c r="P2" s="299" t="s">
        <v>177</v>
      </c>
    </row>
    <row r="3" spans="1:17" ht="51">
      <c r="A3" s="226"/>
      <c r="B3" s="300"/>
      <c r="C3" s="300"/>
      <c r="D3" s="306"/>
      <c r="E3" s="227" t="s">
        <v>170</v>
      </c>
      <c r="F3" s="227" t="s">
        <v>171</v>
      </c>
      <c r="G3" s="227" t="s">
        <v>172</v>
      </c>
      <c r="H3" s="227" t="s">
        <v>173</v>
      </c>
      <c r="I3" s="227" t="s">
        <v>174</v>
      </c>
      <c r="J3" s="227" t="s">
        <v>210</v>
      </c>
      <c r="K3" s="227" t="s">
        <v>183</v>
      </c>
      <c r="L3" s="227" t="s">
        <v>175</v>
      </c>
      <c r="M3" s="227" t="s">
        <v>176</v>
      </c>
      <c r="N3" s="311"/>
      <c r="O3" s="311"/>
      <c r="P3" s="311"/>
      <c r="Q3" s="76"/>
    </row>
    <row r="4" spans="1:17" ht="12.75">
      <c r="A4" s="226"/>
      <c r="B4" s="301"/>
      <c r="C4" s="301"/>
      <c r="D4" s="228" t="s">
        <v>151</v>
      </c>
      <c r="E4" s="302" t="s">
        <v>179</v>
      </c>
      <c r="F4" s="303"/>
      <c r="G4" s="303"/>
      <c r="H4" s="303"/>
      <c r="I4" s="303"/>
      <c r="J4" s="304"/>
      <c r="K4" s="302" t="s">
        <v>179</v>
      </c>
      <c r="L4" s="303"/>
      <c r="M4" s="305"/>
      <c r="N4" s="302" t="s">
        <v>179</v>
      </c>
      <c r="O4" s="303"/>
      <c r="P4" s="305"/>
      <c r="Q4" s="76"/>
    </row>
    <row r="5" spans="1:17" ht="12.75">
      <c r="A5" s="226"/>
      <c r="B5" s="229">
        <f>IF(ISNUMBER('Исходные данные'!C4),'Исходные данные'!A4," ")</f>
        <v>1</v>
      </c>
      <c r="C5" s="230" t="str">
        <f>IF(ISNUMBER(B5),'Исходные данные'!B4," ")</f>
        <v>кафе</v>
      </c>
      <c r="D5" s="228">
        <f>IF(ISNUMBER('Исходные данные'!C4),'Исходные данные'!C4," ")</f>
        <v>18</v>
      </c>
      <c r="E5" s="231">
        <f>IF(ISNUMBER('Исходные данные'!C4),(('Исходные данные'!C4-'Исходные данные'!$K$1)*('Исходные данные'!D4*'Исходные данные'!E4-'Исходные данные'!F4-'Исходные данные'!G4)*'Исходные данные'!K4)," ")</f>
        <v>3606.6870000000004</v>
      </c>
      <c r="F5" s="231">
        <f>IF(ISNUMBER('Исходные данные'!C4),('Исходные данные'!C4-'Исходные данные'!$K$1)*'Исходные данные'!F4*'Исходные данные'!N4," ")</f>
        <v>307.3949999999999</v>
      </c>
      <c r="G5" s="231">
        <f>IF(ISNUMBER('Исходные данные'!C4),('Исходные данные'!C4-'Исходные данные'!$K$1)*'Исходные данные'!G4*'Исходные данные'!O4," ")</f>
        <v>831.5999999999999</v>
      </c>
      <c r="H5" s="231">
        <f>IF(ISNUMBER('Исходные данные'!M4),('Исходные данные'!C4-'Исходные данные'!$K$1)*'Исходные данные'!I4*'Исходные данные'!M4*'Исходные данные'!S4,IF(ISNUMBER('Исходные данные'!P4),('Исходные данные'!C4-'Исходные данные'!$K$1)*'Исходные данные'!P4,IF(ISNUMBER('Исходные данные'!C4),0," ")))</f>
        <v>720</v>
      </c>
      <c r="I5" s="231">
        <f>IF(ISNUMBER('Исходные данные'!C4),('Исходные данные'!C4-'Исходные данные'!$K$1)*'Исходные данные'!J4*'Исходные данные'!L4*'Исходные данные'!T4,0)</f>
        <v>2696.625</v>
      </c>
      <c r="J5" s="231">
        <f>IF(ISNUMBER('Исходные данные'!C4),('Исходные данные'!C4-'Исходные данные'!$K$1)*'Исходные данные'!Q4*'Исходные данные'!R4*'Исходные данные'!U4," ")</f>
        <v>418.32000000000005</v>
      </c>
      <c r="K5" s="231">
        <f>IF(ISNUMBER('Исходные данные'!C4),IF('Исходные данные'!H4="V",0.05*(E5+F5+G5),0.1*(E5+F5+G5))," ")</f>
        <v>237.28410000000005</v>
      </c>
      <c r="L5" s="231">
        <f>IF(ISNUMBER('Исходные данные'!C4),IF('Исходные данные'!$P$1&lt;=5,0.05*(E5+F5+G5),IF('Исходные данные'!$P$1&lt;=10,0.1*(E5+F5+G5),0.15*(E5+F5+G5)))," ")</f>
        <v>237.28410000000005</v>
      </c>
      <c r="M5" s="231">
        <f>IF(ISNUMBER('Исходные данные'!C4),IF('Исходные данные'!V4&lt;&gt;"V",0,0.05*(E5+F5+G5))," ")</f>
        <v>237.28410000000005</v>
      </c>
      <c r="N5" s="231">
        <f>IF(ISNUMBER('Исходные данные'!C4),E5+F5+G5+H5+I5+J5," ")</f>
        <v>8580.627</v>
      </c>
      <c r="O5" s="231">
        <f>IF(ISNUMBER('Исходные данные'!C4),K5+L5+M5," ")</f>
        <v>711.8523000000001</v>
      </c>
      <c r="P5" s="331">
        <f>IF(ISNUMBER('Исходные данные'!C4),N5+O5," ")</f>
        <v>9292.4793</v>
      </c>
      <c r="Q5" s="76"/>
    </row>
    <row r="6" spans="1:17" ht="12.75">
      <c r="A6" s="226"/>
      <c r="B6" s="229" t="str">
        <f>IF(ISNUMBER('Исходные данные'!C5),'Исходные данные'!A5," ")</f>
        <v> </v>
      </c>
      <c r="C6" s="230" t="str">
        <f>IF(ISNUMBER(B6),'Исходные данные'!B5," ")</f>
        <v> </v>
      </c>
      <c r="D6" s="228" t="str">
        <f>IF(ISNUMBER('Исходные данные'!C5),'Исходные данные'!C5," ")</f>
        <v> </v>
      </c>
      <c r="E6" s="231" t="str">
        <f>IF(ISNUMBER('Исходные данные'!C5),(('Исходные данные'!C5-'Исходные данные'!$K$1)*('Исходные данные'!D5*'Исходные данные'!E5-'Исходные данные'!F5-'Исходные данные'!G5)*'Исходные данные'!K5)," ")</f>
        <v> </v>
      </c>
      <c r="F6" s="231" t="str">
        <f>IF(ISNUMBER('Исходные данные'!C5),('Исходные данные'!C5-'Исходные данные'!$K$1)*'Исходные данные'!F5*'Исходные данные'!N5," ")</f>
        <v> </v>
      </c>
      <c r="G6" s="231" t="str">
        <f>IF(ISNUMBER('Исходные данные'!C5),('Исходные данные'!C5-'Исходные данные'!$K$1)*'Исходные данные'!G5*'Исходные данные'!O5," ")</f>
        <v> </v>
      </c>
      <c r="H6" s="231" t="str">
        <f>IF(ISNUMBER('Исходные данные'!M5),('Исходные данные'!C5-'Исходные данные'!$K$1)*'Исходные данные'!I5*'Исходные данные'!M5*'Исходные данные'!S5,IF(ISNUMBER('Исходные данные'!P5),('Исходные данные'!C5-'Исходные данные'!$K$1)*'Исходные данные'!P5,IF(ISNUMBER('Исходные данные'!C5),0," ")))</f>
        <v> </v>
      </c>
      <c r="I6" s="231" t="str">
        <f>IF(ISNUMBER('Исходные данные'!L5),('Исходные данные'!C5-'Исходные данные'!$K$1)*'Исходные данные'!J5*'Исходные данные'!L5*'Исходные данные'!T5," ")</f>
        <v> </v>
      </c>
      <c r="J6" s="231" t="str">
        <f>IF(ISNUMBER('Исходные данные'!C5),('Исходные данные'!C5-'Исходные данные'!$K$1)*'Исходные данные'!Q5*'Исходные данные'!R5*'Исходные данные'!U5," ")</f>
        <v> </v>
      </c>
      <c r="K6" s="231" t="str">
        <f>IF(ISNUMBER('Исходные данные'!C5),IF('Исходные данные'!H5="V",0.05*(E6+F6+G6),0.1*(E6+F6+G6))," ")</f>
        <v> </v>
      </c>
      <c r="L6" s="231" t="str">
        <f>IF(ISNUMBER('Исходные данные'!C5),IF('Исходные данные'!$P$1&lt;=5,0.05*(E6+F6+G6),IF('Исходные данные'!$P$1&lt;=10,0.1*(E6+F6+G6),0.15*(E6+F6+G6)))," ")</f>
        <v> </v>
      </c>
      <c r="M6" s="231" t="str">
        <f>IF(ISNUMBER('Исходные данные'!C5),IF('Исходные данные'!V5&lt;&gt;"V",0,0.05*(E6+F6+G6))," ")</f>
        <v> </v>
      </c>
      <c r="N6" s="231" t="str">
        <f>IF(ISNUMBER('Исходные данные'!C5),E6+F6+G6+H6+I6+J6," ")</f>
        <v> </v>
      </c>
      <c r="O6" s="231" t="str">
        <f>IF(ISNUMBER('Исходные данные'!C5),K6+L6+M6," ")</f>
        <v> </v>
      </c>
      <c r="P6" s="231" t="str">
        <f>IF(ISNUMBER('Исходные данные'!C5),N6+O6," ")</f>
        <v> </v>
      </c>
      <c r="Q6" s="76"/>
    </row>
    <row r="7" spans="1:17" ht="12.75">
      <c r="A7" s="226"/>
      <c r="B7" s="229" t="str">
        <f>IF(ISNUMBER('Исходные данные'!C6),'Исходные данные'!A6," ")</f>
        <v> </v>
      </c>
      <c r="C7" s="230" t="str">
        <f>IF(ISNUMBER(B7),'Исходные данные'!B6," ")</f>
        <v> </v>
      </c>
      <c r="D7" s="228" t="str">
        <f>IF(ISNUMBER('Исходные данные'!C6),'Исходные данные'!C6," ")</f>
        <v> </v>
      </c>
      <c r="E7" s="231" t="str">
        <f>IF(ISNUMBER('Исходные данные'!C6),(('Исходные данные'!C6-'Исходные данные'!$K$1)*('Исходные данные'!D6*'Исходные данные'!E6-'Исходные данные'!F6-'Исходные данные'!G6)*'Исходные данные'!K6)," ")</f>
        <v> </v>
      </c>
      <c r="F7" s="231" t="str">
        <f>IF(ISNUMBER('Исходные данные'!C6),('Исходные данные'!C6-'Исходные данные'!$K$1)*'Исходные данные'!F6*'Исходные данные'!N6," ")</f>
        <v> </v>
      </c>
      <c r="G7" s="231" t="str">
        <f>IF(ISNUMBER('Исходные данные'!C6),('Исходные данные'!C6-'Исходные данные'!$K$1)*'Исходные данные'!G6*'Исходные данные'!O6," ")</f>
        <v> </v>
      </c>
      <c r="H7" s="231" t="str">
        <f>IF(ISNUMBER('Исходные данные'!M6),('Исходные данные'!C6-'Исходные данные'!$K$1)*'Исходные данные'!I6*'Исходные данные'!M6*'Исходные данные'!S6,IF(ISNUMBER('Исходные данные'!P6),('Исходные данные'!C6-'Исходные данные'!$K$1)*'Исходные данные'!P6,IF(ISNUMBER('Исходные данные'!C6),0," ")))</f>
        <v> </v>
      </c>
      <c r="I7" s="231" t="str">
        <f>IF(ISNUMBER('Исходные данные'!L6),('Исходные данные'!C6-'Исходные данные'!$K$1)*'Исходные данные'!J6*'Исходные данные'!L6*'Исходные данные'!T6," ")</f>
        <v> </v>
      </c>
      <c r="J7" s="231" t="str">
        <f>IF(ISNUMBER('Исходные данные'!C6),('Исходные данные'!C6-'Исходные данные'!$K$1)*'Исходные данные'!Q6*'Исходные данные'!R6*'Исходные данные'!U6," ")</f>
        <v> </v>
      </c>
      <c r="K7" s="231" t="str">
        <f>IF(ISNUMBER('Исходные данные'!C6),IF('Исходные данные'!H6="V",0.05*(E7+F7+G7),0.1*(E7+F7+G7))," ")</f>
        <v> </v>
      </c>
      <c r="L7" s="231" t="str">
        <f>IF(ISNUMBER('Исходные данные'!C6),IF('Исходные данные'!$P$1&lt;=5,0.05*(E7+F7+G7),IF('Исходные данные'!$P$1&lt;=10,0.1*(E7+F7+G7),0.15*(E7+F7+G7)))," ")</f>
        <v> </v>
      </c>
      <c r="M7" s="231" t="str">
        <f>IF(ISNUMBER('Исходные данные'!C6),IF('Исходные данные'!V6&lt;&gt;"V",0,0.05*(E7+F7+G7))," ")</f>
        <v> </v>
      </c>
      <c r="N7" s="231" t="str">
        <f>IF(ISNUMBER('Исходные данные'!C6),E7+F7+G7+H7+I7+J7," ")</f>
        <v> </v>
      </c>
      <c r="O7" s="231" t="str">
        <f>IF(ISNUMBER('Исходные данные'!C6),K7+L7+M7," ")</f>
        <v> </v>
      </c>
      <c r="P7" s="231" t="str">
        <f>IF(ISNUMBER('Исходные данные'!C6),N7+O7," ")</f>
        <v> </v>
      </c>
      <c r="Q7" s="76"/>
    </row>
    <row r="8" spans="1:18" ht="12.75">
      <c r="A8" s="226"/>
      <c r="B8" s="229" t="str">
        <f>IF(ISNUMBER('Исходные данные'!C7),'Исходные данные'!A7," ")</f>
        <v> </v>
      </c>
      <c r="C8" s="230" t="str">
        <f>IF(ISNUMBER(B8),'Исходные данные'!B7," ")</f>
        <v> </v>
      </c>
      <c r="D8" s="228" t="str">
        <f>IF(ISNUMBER('Исходные данные'!C7),'Исходные данные'!C7," ")</f>
        <v> </v>
      </c>
      <c r="E8" s="231" t="str">
        <f>IF(ISNUMBER('Исходные данные'!C7),(('Исходные данные'!C7-'Исходные данные'!$K$1)*('Исходные данные'!D7*'Исходные данные'!E7-'Исходные данные'!F7-'Исходные данные'!G7)*'Исходные данные'!K7)," ")</f>
        <v> </v>
      </c>
      <c r="F8" s="231" t="str">
        <f>IF(ISNUMBER('Исходные данные'!C7),('Исходные данные'!C7-'Исходные данные'!$K$1)*'Исходные данные'!F7*'Исходные данные'!N7," ")</f>
        <v> </v>
      </c>
      <c r="G8" s="231" t="str">
        <f>IF(ISNUMBER('Исходные данные'!C7),('Исходные данные'!C7-'Исходные данные'!$K$1)*'Исходные данные'!G7*'Исходные данные'!O7," ")</f>
        <v> </v>
      </c>
      <c r="H8" s="231" t="str">
        <f>IF(ISNUMBER('Исходные данные'!M7),('Исходные данные'!C7-'Исходные данные'!$K$1)*'Исходные данные'!I7*'Исходные данные'!M7*'Исходные данные'!S7,IF(ISNUMBER('Исходные данные'!P7),('Исходные данные'!C7-'Исходные данные'!$K$1)*'Исходные данные'!P7,IF(ISNUMBER('Исходные данные'!C7),0," ")))</f>
        <v> </v>
      </c>
      <c r="I8" s="231" t="str">
        <f>IF(ISNUMBER('Исходные данные'!L7),('Исходные данные'!C7-'Исходные данные'!$K$1)*'Исходные данные'!J7*'Исходные данные'!L7*'Исходные данные'!T7," ")</f>
        <v> </v>
      </c>
      <c r="J8" s="231" t="str">
        <f>IF(ISNUMBER('Исходные данные'!C7),('Исходные данные'!C7-'Исходные данные'!$K$1)*'Исходные данные'!Q7*'Исходные данные'!R7*'Исходные данные'!U7," ")</f>
        <v> </v>
      </c>
      <c r="K8" s="231" t="str">
        <f>IF(ISNUMBER('Исходные данные'!C7),IF('Исходные данные'!H7="V",0.05*(E8+F8+G8),0.1*(E8+F8+G8))," ")</f>
        <v> </v>
      </c>
      <c r="L8" s="231" t="str">
        <f>IF(ISNUMBER('Исходные данные'!C7),IF('Исходные данные'!$P$1&lt;=5,0.05*(E8+F8+G8),IF('Исходные данные'!$P$1&lt;=10,0.1*(E8+F8+G8),0.15*(E8+F8+G8)))," ")</f>
        <v> </v>
      </c>
      <c r="M8" s="231" t="str">
        <f>IF(ISNUMBER('Исходные данные'!C7),IF('Исходные данные'!V7&lt;&gt;"V",0,0.05*(E8+F8+G8))," ")</f>
        <v> </v>
      </c>
      <c r="N8" s="231" t="str">
        <f>IF(ISNUMBER('Исходные данные'!C7),E8+F8+G8+H8+I8+J8," ")</f>
        <v> </v>
      </c>
      <c r="O8" s="231" t="str">
        <f>IF(ISNUMBER('Исходные данные'!C7),K8+L8+M8," ")</f>
        <v> </v>
      </c>
      <c r="P8" s="231" t="str">
        <f>IF(ISNUMBER('Исходные данные'!C7),N8+O8," ")</f>
        <v> </v>
      </c>
      <c r="R8" s="259"/>
    </row>
    <row r="9" spans="1:16" ht="12.75">
      <c r="A9" s="226"/>
      <c r="B9" s="229" t="str">
        <f>IF(ISNUMBER('Исходные данные'!C8),'Исходные данные'!A8," ")</f>
        <v> </v>
      </c>
      <c r="C9" s="230" t="str">
        <f>IF(ISNUMBER(B9),'Исходные данные'!B8," ")</f>
        <v> </v>
      </c>
      <c r="D9" s="228" t="str">
        <f>IF(ISNUMBER('Исходные данные'!C8),'Исходные данные'!C8," ")</f>
        <v> </v>
      </c>
      <c r="E9" s="231" t="str">
        <f>IF(ISNUMBER('Исходные данные'!C8),(('Исходные данные'!C8-'Исходные данные'!$K$1)*('Исходные данные'!D8*'Исходные данные'!E8-'Исходные данные'!F8-'Исходные данные'!G8)*'Исходные данные'!K8)," ")</f>
        <v> </v>
      </c>
      <c r="F9" s="231" t="str">
        <f>IF(ISNUMBER('Исходные данные'!C8),('Исходные данные'!C8-'Исходные данные'!$K$1)*'Исходные данные'!F8*'Исходные данные'!N8," ")</f>
        <v> </v>
      </c>
      <c r="G9" s="231" t="str">
        <f>IF(ISNUMBER('Исходные данные'!C8),('Исходные данные'!C8-'Исходные данные'!$K$1)*'Исходные данные'!G8*'Исходные данные'!O8," ")</f>
        <v> </v>
      </c>
      <c r="H9" s="231" t="str">
        <f>IF(ISNUMBER('Исходные данные'!M8),('Исходные данные'!C8-'Исходные данные'!$K$1)*'Исходные данные'!I8*'Исходные данные'!M8*'Исходные данные'!S8,IF(ISNUMBER('Исходные данные'!P8),('Исходные данные'!C8-'Исходные данные'!$K$1)*'Исходные данные'!P8,IF(ISNUMBER('Исходные данные'!C8),0," ")))</f>
        <v> </v>
      </c>
      <c r="I9" s="231" t="str">
        <f>IF(ISNUMBER('Исходные данные'!L8),('Исходные данные'!C8-'Исходные данные'!$K$1)*'Исходные данные'!J8*'Исходные данные'!L8*'Исходные данные'!T8," ")</f>
        <v> </v>
      </c>
      <c r="J9" s="231" t="str">
        <f>IF(ISNUMBER('Исходные данные'!C8),('Исходные данные'!C8-'Исходные данные'!$K$1)*'Исходные данные'!Q8*'Исходные данные'!R8*'Исходные данные'!U8," ")</f>
        <v> </v>
      </c>
      <c r="K9" s="231" t="str">
        <f>IF(ISNUMBER('Исходные данные'!C8),IF('Исходные данные'!H8="V",0.05*(E9+F9+G9),0.1*(E9+F9+G9))," ")</f>
        <v> </v>
      </c>
      <c r="L9" s="231" t="str">
        <f>IF(ISNUMBER('Исходные данные'!C8),IF('Исходные данные'!$P$1&lt;=5,0.05*(E9+F9+G9),IF('Исходные данные'!$P$1&lt;=10,0.1*(E9+F9+G9),0.15*(E9+F9+G9)))," ")</f>
        <v> </v>
      </c>
      <c r="M9" s="231" t="str">
        <f>IF(ISNUMBER('Исходные данные'!C8),IF('Исходные данные'!V8&lt;&gt;"V",0,0.05*(E9+F9+G9))," ")</f>
        <v> </v>
      </c>
      <c r="N9" s="231" t="str">
        <f>IF(ISNUMBER('Исходные данные'!C8),E9+F9+G9+H9+I9+J9," ")</f>
        <v> </v>
      </c>
      <c r="O9" s="231" t="str">
        <f>IF(ISNUMBER('Исходные данные'!C8),K9+L9+M9," ")</f>
        <v> </v>
      </c>
      <c r="P9" s="231" t="str">
        <f>IF(ISNUMBER('Исходные данные'!C8),N9+O9," ")</f>
        <v> </v>
      </c>
    </row>
    <row r="10" spans="1:16" ht="12.75">
      <c r="A10" s="226"/>
      <c r="B10" s="229" t="str">
        <f>IF(ISNUMBER('Исходные данные'!C9),'Исходные данные'!A9," ")</f>
        <v> </v>
      </c>
      <c r="C10" s="230" t="str">
        <f>IF(ISNUMBER(B10),'Исходные данные'!B9," ")</f>
        <v> </v>
      </c>
      <c r="D10" s="228" t="str">
        <f>IF(ISNUMBER('Исходные данные'!C9),'Исходные данные'!C9," ")</f>
        <v> </v>
      </c>
      <c r="E10" s="231" t="str">
        <f>IF(ISNUMBER('Исходные данные'!C9),(('Исходные данные'!C9-'Исходные данные'!$K$1)*('Исходные данные'!D9*'Исходные данные'!E9-'Исходные данные'!F9-'Исходные данные'!G9)*'Исходные данные'!K9)," ")</f>
        <v> </v>
      </c>
      <c r="F10" s="231" t="str">
        <f>IF(ISNUMBER('Исходные данные'!C9),('Исходные данные'!C9-'Исходные данные'!$K$1)*'Исходные данные'!F9*'Исходные данные'!N9," ")</f>
        <v> </v>
      </c>
      <c r="G10" s="231" t="str">
        <f>IF(ISNUMBER('Исходные данные'!C9),('Исходные данные'!C9-'Исходные данные'!$K$1)*'Исходные данные'!G9*'Исходные данные'!O9," ")</f>
        <v> </v>
      </c>
      <c r="H10" s="231" t="str">
        <f>IF(ISNUMBER('Исходные данные'!M9),('Исходные данные'!C9-'Исходные данные'!$K$1)*'Исходные данные'!I9*'Исходные данные'!M9*'Исходные данные'!S9,IF(ISNUMBER('Исходные данные'!P9),('Исходные данные'!C9-'Исходные данные'!$K$1)*'Исходные данные'!P9,IF(ISNUMBER('Исходные данные'!C9),0," ")))</f>
        <v> </v>
      </c>
      <c r="I10" s="231" t="str">
        <f>IF(ISNUMBER('Исходные данные'!L9),('Исходные данные'!C9-'Исходные данные'!$K$1)*'Исходные данные'!J9*'Исходные данные'!L9*'Исходные данные'!T9," ")</f>
        <v> </v>
      </c>
      <c r="J10" s="231" t="str">
        <f>IF(ISNUMBER('Исходные данные'!C9),('Исходные данные'!C9-'Исходные данные'!$K$1)*'Исходные данные'!Q9*'Исходные данные'!R9*'Исходные данные'!U9," ")</f>
        <v> </v>
      </c>
      <c r="K10" s="231" t="str">
        <f>IF(ISNUMBER('Исходные данные'!C9),IF('Исходные данные'!H9="V",0.05*(E10+F10+G10),0.1*(E10+F10+G10))," ")</f>
        <v> </v>
      </c>
      <c r="L10" s="231" t="str">
        <f>IF(ISNUMBER('Исходные данные'!C9),IF('Исходные данные'!$P$1&lt;=5,0.05*(E10+F10+G10),IF('Исходные данные'!$P$1&lt;=10,0.1*(E10+F10+G10),0.15*(E10+F10+G10)))," ")</f>
        <v> </v>
      </c>
      <c r="M10" s="231" t="str">
        <f>IF(ISNUMBER('Исходные данные'!C9),IF('Исходные данные'!V9&lt;&gt;"V",0,0.05*(E10+F10+G10))," ")</f>
        <v> </v>
      </c>
      <c r="N10" s="231" t="str">
        <f>IF(ISNUMBER('Исходные данные'!C9),E10+F10+G10+H10+I10+J10," ")</f>
        <v> </v>
      </c>
      <c r="O10" s="231" t="str">
        <f>IF(ISNUMBER('Исходные данные'!C9),K10+L10+M10," ")</f>
        <v> </v>
      </c>
      <c r="P10" s="231" t="str">
        <f>IF(ISNUMBER('Исходные данные'!C9),N10+O10," ")</f>
        <v> </v>
      </c>
    </row>
    <row r="11" spans="1:16" ht="12.75">
      <c r="A11" s="226"/>
      <c r="B11" s="229" t="str">
        <f>IF(ISNUMBER('Исходные данные'!C10),'Исходные данные'!A10," ")</f>
        <v> </v>
      </c>
      <c r="C11" s="230" t="str">
        <f>IF(ISNUMBER(B11),'Исходные данные'!B10," ")</f>
        <v> </v>
      </c>
      <c r="D11" s="228" t="str">
        <f>IF(ISNUMBER('Исходные данные'!C10),'Исходные данные'!C10," ")</f>
        <v> </v>
      </c>
      <c r="E11" s="231" t="str">
        <f>IF(ISNUMBER('Исходные данные'!C10),(('Исходные данные'!C10-'Исходные данные'!$K$1)*('Исходные данные'!D10*'Исходные данные'!E10-'Исходные данные'!F10-'Исходные данные'!G10)*'Исходные данные'!K10)," ")</f>
        <v> </v>
      </c>
      <c r="F11" s="231" t="str">
        <f>IF(ISNUMBER('Исходные данные'!C10),('Исходные данные'!C10-'Исходные данные'!$K$1)*'Исходные данные'!F10*'Исходные данные'!N10," ")</f>
        <v> </v>
      </c>
      <c r="G11" s="231" t="str">
        <f>IF(ISNUMBER('Исходные данные'!C10),('Исходные данные'!C10-'Исходные данные'!$K$1)*'Исходные данные'!G10*'Исходные данные'!O10," ")</f>
        <v> </v>
      </c>
      <c r="H11" s="231" t="str">
        <f>IF(ISNUMBER('Исходные данные'!M10),('Исходные данные'!C10-'Исходные данные'!$K$1)*'Исходные данные'!I10*'Исходные данные'!M10*'Исходные данные'!S10,IF(ISNUMBER('Исходные данные'!P10),('Исходные данные'!C10-'Исходные данные'!$K$1)*'Исходные данные'!P10,IF(ISNUMBER('Исходные данные'!C10),0," ")))</f>
        <v> </v>
      </c>
      <c r="I11" s="231" t="str">
        <f>IF(ISNUMBER('Исходные данные'!L10),('Исходные данные'!C10-'Исходные данные'!$K$1)*'Исходные данные'!J10*'Исходные данные'!L10*'Исходные данные'!T10," ")</f>
        <v> </v>
      </c>
      <c r="J11" s="231" t="str">
        <f>IF(ISNUMBER('Исходные данные'!C10),('Исходные данные'!C10-'Исходные данные'!$K$1)*'Исходные данные'!Q10*'Исходные данные'!R10*'Исходные данные'!U10," ")</f>
        <v> </v>
      </c>
      <c r="K11" s="231" t="str">
        <f>IF(ISNUMBER('Исходные данные'!C10),IF('Исходные данные'!H10="V",0.05*(E11+F11+G11),0.1*(E11+F11+G11))," ")</f>
        <v> </v>
      </c>
      <c r="L11" s="231" t="str">
        <f>IF(ISNUMBER('Исходные данные'!C10),IF('Исходные данные'!$P$1&lt;=5,0.05*(E11+F11+G11),IF('Исходные данные'!$P$1&lt;=10,0.1*(E11+F11+G11),0.15*(E11+F11+G11)))," ")</f>
        <v> </v>
      </c>
      <c r="M11" s="231" t="str">
        <f>IF(ISNUMBER('Исходные данные'!C10),IF('Исходные данные'!V10&lt;&gt;"V",0,0.05*(E11+F11+G11))," ")</f>
        <v> </v>
      </c>
      <c r="N11" s="231" t="str">
        <f>IF(ISNUMBER('Исходные данные'!C10),E11+F11+G11+H11+I11+J11," ")</f>
        <v> </v>
      </c>
      <c r="O11" s="231" t="str">
        <f>IF(ISNUMBER('Исходные данные'!C10),K11+L11+M11," ")</f>
        <v> </v>
      </c>
      <c r="P11" s="231" t="str">
        <f>IF(ISNUMBER('Исходные данные'!C10),N11+O11," ")</f>
        <v> </v>
      </c>
    </row>
    <row r="12" spans="1:16" ht="12.75">
      <c r="A12" s="226"/>
      <c r="B12" s="229" t="str">
        <f>IF(ISNUMBER('Исходные данные'!C11),'Исходные данные'!A11," ")</f>
        <v> </v>
      </c>
      <c r="C12" s="230" t="str">
        <f>IF(ISNUMBER(B12),'Исходные данные'!B11," ")</f>
        <v> </v>
      </c>
      <c r="D12" s="228" t="str">
        <f>IF(ISNUMBER('Исходные данные'!C11),'Исходные данные'!C11," ")</f>
        <v> </v>
      </c>
      <c r="E12" s="231" t="str">
        <f>IF(ISNUMBER('Исходные данные'!C11),(('Исходные данные'!C11-'Исходные данные'!$K$1)*('Исходные данные'!D11*'Исходные данные'!E11-'Исходные данные'!F11-'Исходные данные'!G11)*'Исходные данные'!K11)," ")</f>
        <v> </v>
      </c>
      <c r="F12" s="231" t="str">
        <f>IF(ISNUMBER('Исходные данные'!C11),('Исходные данные'!C11-'Исходные данные'!$K$1)*'Исходные данные'!F11*'Исходные данные'!N11," ")</f>
        <v> </v>
      </c>
      <c r="G12" s="231" t="str">
        <f>IF(ISNUMBER('Исходные данные'!C11),('Исходные данные'!C11-'Исходные данные'!$K$1)*'Исходные данные'!G11*'Исходные данные'!O11," ")</f>
        <v> </v>
      </c>
      <c r="H12" s="231" t="str">
        <f>IF(ISNUMBER('Исходные данные'!M11),('Исходные данные'!C11-'Исходные данные'!$K$1)*'Исходные данные'!I11*'Исходные данные'!M11*'Исходные данные'!S11,IF(ISNUMBER('Исходные данные'!P11),('Исходные данные'!C11-'Исходные данные'!$K$1)*'Исходные данные'!P11,IF(ISNUMBER('Исходные данные'!C11),0," ")))</f>
        <v> </v>
      </c>
      <c r="I12" s="231" t="str">
        <f>IF(ISNUMBER('Исходные данные'!L11),('Исходные данные'!C11-'Исходные данные'!$K$1)*'Исходные данные'!J11*'Исходные данные'!L11*'Исходные данные'!T11," ")</f>
        <v> </v>
      </c>
      <c r="J12" s="231" t="str">
        <f>IF(ISNUMBER('Исходные данные'!C11),('Исходные данные'!C11-'Исходные данные'!$K$1)*'Исходные данные'!Q11*'Исходные данные'!R11*'Исходные данные'!U11," ")</f>
        <v> </v>
      </c>
      <c r="K12" s="231" t="str">
        <f>IF(ISNUMBER('Исходные данные'!C11),IF('Исходные данные'!H11="V",0.05*(E12+F12+G12),0.1*(E12+F12+G12))," ")</f>
        <v> </v>
      </c>
      <c r="L12" s="231" t="str">
        <f>IF(ISNUMBER('Исходные данные'!C11),IF('Исходные данные'!$P$1&lt;=5,0.05*(E12+F12+G12),IF('Исходные данные'!$P$1&lt;=10,0.1*(E12+F12+G12),0.15*(E12+F12+G12)))," ")</f>
        <v> </v>
      </c>
      <c r="M12" s="231" t="str">
        <f>IF(ISNUMBER('Исходные данные'!C11),IF('Исходные данные'!V11&lt;&gt;"V",0,0.05*(E12+F12+G12))," ")</f>
        <v> </v>
      </c>
      <c r="N12" s="231" t="str">
        <f>IF(ISNUMBER('Исходные данные'!C11),E12+F12+G12+H12+I12+J12," ")</f>
        <v> </v>
      </c>
      <c r="O12" s="231" t="str">
        <f>IF(ISNUMBER('Исходные данные'!C11),K12+L12+M12," ")</f>
        <v> </v>
      </c>
      <c r="P12" s="231" t="str">
        <f>IF(ISNUMBER('Исходные данные'!C11),N12+O12," ")</f>
        <v> </v>
      </c>
    </row>
    <row r="13" spans="1:16" ht="12.75">
      <c r="A13" s="226"/>
      <c r="B13" s="229" t="str">
        <f>IF(ISNUMBER('Исходные данные'!C12),'Исходные данные'!A12," ")</f>
        <v> </v>
      </c>
      <c r="C13" s="230" t="str">
        <f>IF(ISNUMBER(B13),'Исходные данные'!B12," ")</f>
        <v> </v>
      </c>
      <c r="D13" s="228" t="str">
        <f>IF(ISNUMBER('Исходные данные'!C12),'Исходные данные'!C12," ")</f>
        <v> </v>
      </c>
      <c r="E13" s="231" t="str">
        <f>IF(ISNUMBER('Исходные данные'!C12),(('Исходные данные'!C12-'Исходные данные'!$K$1)*('Исходные данные'!D12*'Исходные данные'!E12-'Исходные данные'!F12-'Исходные данные'!G12)*'Исходные данные'!K12)," ")</f>
        <v> </v>
      </c>
      <c r="F13" s="231" t="str">
        <f>IF(ISNUMBER('Исходные данные'!C12),('Исходные данные'!C12-'Исходные данные'!$K$1)*'Исходные данные'!F12*'Исходные данные'!N12," ")</f>
        <v> </v>
      </c>
      <c r="G13" s="231" t="str">
        <f>IF(ISNUMBER('Исходные данные'!C12),('Исходные данные'!C12-'Исходные данные'!$K$1)*'Исходные данные'!G12*'Исходные данные'!O12," ")</f>
        <v> </v>
      </c>
      <c r="H13" s="231" t="str">
        <f>IF(ISNUMBER('Исходные данные'!M12),('Исходные данные'!C12-'Исходные данные'!$K$1)*'Исходные данные'!I12*'Исходные данные'!M12*'Исходные данные'!S12,IF(ISNUMBER('Исходные данные'!P12),('Исходные данные'!C12-'Исходные данные'!$K$1)*'Исходные данные'!P12,IF(ISNUMBER('Исходные данные'!C12),0," ")))</f>
        <v> </v>
      </c>
      <c r="I13" s="231" t="str">
        <f>IF(ISNUMBER('Исходные данные'!L12),('Исходные данные'!C12-'Исходные данные'!$K$1)*'Исходные данные'!J12*'Исходные данные'!L12*'Исходные данные'!T12," ")</f>
        <v> </v>
      </c>
      <c r="J13" s="231" t="str">
        <f>IF(ISNUMBER('Исходные данные'!C12),('Исходные данные'!C12-'Исходные данные'!$K$1)*'Исходные данные'!Q12*'Исходные данные'!R12*'Исходные данные'!U12," ")</f>
        <v> </v>
      </c>
      <c r="K13" s="231" t="str">
        <f>IF(ISNUMBER('Исходные данные'!C12),IF('Исходные данные'!H12="V",0.05*(E13+F13+G13),0.1*(E13+F13+G13))," ")</f>
        <v> </v>
      </c>
      <c r="L13" s="231" t="str">
        <f>IF(ISNUMBER('Исходные данные'!C12),IF('Исходные данные'!$P$1&lt;=5,0.05*(E13+F13+G13),IF('Исходные данные'!$P$1&lt;=10,0.1*(E13+F13+G13),0.15*(E13+F13+G13)))," ")</f>
        <v> </v>
      </c>
      <c r="M13" s="231" t="str">
        <f>IF(ISNUMBER('Исходные данные'!C12),IF('Исходные данные'!V12&lt;&gt;"V",0,0.05*(E13+F13+G13))," ")</f>
        <v> </v>
      </c>
      <c r="N13" s="231" t="str">
        <f>IF(ISNUMBER('Исходные данные'!C12),E13+F13+G13+H13+I13+J13," ")</f>
        <v> </v>
      </c>
      <c r="O13" s="231" t="str">
        <f>IF(ISNUMBER('Исходные данные'!C12),K13+L13+M13," ")</f>
        <v> </v>
      </c>
      <c r="P13" s="231" t="str">
        <f>IF(ISNUMBER('Исходные данные'!C12),N13+O13," ")</f>
        <v> </v>
      </c>
    </row>
    <row r="14" spans="1:16" ht="12.75">
      <c r="A14" s="226"/>
      <c r="B14" s="229" t="str">
        <f>IF(ISNUMBER('Исходные данные'!C13),'Исходные данные'!A13," ")</f>
        <v> </v>
      </c>
      <c r="C14" s="230" t="str">
        <f>IF(ISNUMBER(B14),'Исходные данные'!B13," ")</f>
        <v> </v>
      </c>
      <c r="D14" s="228" t="str">
        <f>IF(ISNUMBER('Исходные данные'!C13),'Исходные данные'!C13," ")</f>
        <v> </v>
      </c>
      <c r="E14" s="231" t="str">
        <f>IF(ISNUMBER('Исходные данные'!C13),(('Исходные данные'!C13-'Исходные данные'!$K$1)*('Исходные данные'!D13*'Исходные данные'!E13-'Исходные данные'!F13-'Исходные данные'!G13)*'Исходные данные'!K13)," ")</f>
        <v> </v>
      </c>
      <c r="F14" s="231" t="str">
        <f>IF(ISNUMBER('Исходные данные'!C13),('Исходные данные'!C13-'Исходные данные'!$K$1)*'Исходные данные'!F13*'Исходные данные'!N13," ")</f>
        <v> </v>
      </c>
      <c r="G14" s="231" t="str">
        <f>IF(ISNUMBER('Исходные данные'!C13),('Исходные данные'!C13-'Исходные данные'!$K$1)*'Исходные данные'!G13*'Исходные данные'!O13," ")</f>
        <v> </v>
      </c>
      <c r="H14" s="231" t="str">
        <f>IF(ISNUMBER('Исходные данные'!M13),('Исходные данные'!C13-'Исходные данные'!$K$1)*'Исходные данные'!I13*'Исходные данные'!M13*'Исходные данные'!S13,IF(ISNUMBER('Исходные данные'!P13),('Исходные данные'!C13-'Исходные данные'!$K$1)*'Исходные данные'!P13,IF(ISNUMBER('Исходные данные'!C13),0," ")))</f>
        <v> </v>
      </c>
      <c r="I14" s="231" t="str">
        <f>IF(ISNUMBER('Исходные данные'!L13),('Исходные данные'!C13-'Исходные данные'!$K$1)*'Исходные данные'!J13*'Исходные данные'!L13*'Исходные данные'!T13," ")</f>
        <v> </v>
      </c>
      <c r="J14" s="231" t="str">
        <f>IF(ISNUMBER('Исходные данные'!C13),('Исходные данные'!C13-'Исходные данные'!$K$1)*'Исходные данные'!Q13*'Исходные данные'!R13*'Исходные данные'!U13," ")</f>
        <v> </v>
      </c>
      <c r="K14" s="231" t="str">
        <f>IF(ISNUMBER('Исходные данные'!C13),IF('Исходные данные'!H13="V",0.05*(E14+F14+G14),0.1*(E14+F14+G14))," ")</f>
        <v> </v>
      </c>
      <c r="L14" s="231" t="str">
        <f>IF(ISNUMBER('Исходные данные'!C13),IF('Исходные данные'!$P$1&lt;=5,0.05*(E14+F14+G14),IF('Исходные данные'!$P$1&lt;=10,0.1*(E14+F14+G14),0.15*(E14+F14+G14)))," ")</f>
        <v> </v>
      </c>
      <c r="M14" s="231" t="str">
        <f>IF(ISNUMBER('Исходные данные'!C13),IF('Исходные данные'!V13&lt;&gt;"V",0,0.05*(E14+F14+G14))," ")</f>
        <v> </v>
      </c>
      <c r="N14" s="231" t="str">
        <f>IF(ISNUMBER('Исходные данные'!C13),E14+F14+G14+H14+I14+J14," ")</f>
        <v> </v>
      </c>
      <c r="O14" s="231" t="str">
        <f>IF(ISNUMBER('Исходные данные'!C13),K14+L14+M14," ")</f>
        <v> </v>
      </c>
      <c r="P14" s="231" t="str">
        <f>IF(ISNUMBER('Исходные данные'!C13),N14+O14," ")</f>
        <v> </v>
      </c>
    </row>
    <row r="15" spans="1:16" ht="12.75">
      <c r="A15" s="226"/>
      <c r="B15" s="229" t="str">
        <f>IF(ISNUMBER('Исходные данные'!C14),'Исходные данные'!A14," ")</f>
        <v> </v>
      </c>
      <c r="C15" s="230" t="str">
        <f>IF(ISNUMBER(B15),'Исходные данные'!B14," ")</f>
        <v> </v>
      </c>
      <c r="D15" s="228" t="str">
        <f>IF(ISNUMBER('Исходные данные'!C14),'Исходные данные'!C14," ")</f>
        <v> </v>
      </c>
      <c r="E15" s="231" t="str">
        <f>IF(ISNUMBER('Исходные данные'!C14),(('Исходные данные'!C14-'Исходные данные'!$K$1)*('Исходные данные'!D14*'Исходные данные'!E14-'Исходные данные'!F14-'Исходные данные'!G14)*'Исходные данные'!K14)," ")</f>
        <v> </v>
      </c>
      <c r="F15" s="231" t="str">
        <f>IF(ISNUMBER('Исходные данные'!C14),('Исходные данные'!C14-'Исходные данные'!$K$1)*'Исходные данные'!F14*'Исходные данные'!N14," ")</f>
        <v> </v>
      </c>
      <c r="G15" s="231" t="str">
        <f>IF(ISNUMBER('Исходные данные'!C14),('Исходные данные'!C14-'Исходные данные'!$K$1)*'Исходные данные'!G14*'Исходные данные'!O14," ")</f>
        <v> </v>
      </c>
      <c r="H15" s="231" t="str">
        <f>IF(ISNUMBER('Исходные данные'!M14),('Исходные данные'!C14-'Исходные данные'!$K$1)*'Исходные данные'!I14*'Исходные данные'!M14*'Исходные данные'!S14,IF(ISNUMBER('Исходные данные'!P14),('Исходные данные'!C14-'Исходные данные'!$K$1)*'Исходные данные'!P14,IF(ISNUMBER('Исходные данные'!C14),0," ")))</f>
        <v> </v>
      </c>
      <c r="I15" s="231" t="str">
        <f>IF(ISNUMBER('Исходные данные'!L14),('Исходные данные'!C14-'Исходные данные'!$K$1)*'Исходные данные'!J14*'Исходные данные'!L14*'Исходные данные'!T14," ")</f>
        <v> </v>
      </c>
      <c r="J15" s="231" t="str">
        <f>IF(ISNUMBER('Исходные данные'!C14),('Исходные данные'!C14-'Исходные данные'!$K$1)*'Исходные данные'!Q14*'Исходные данные'!R14*'Исходные данные'!U14," ")</f>
        <v> </v>
      </c>
      <c r="K15" s="231" t="str">
        <f>IF(ISNUMBER('Исходные данные'!C14),IF('Исходные данные'!H14="V",0.05*(E15+F15+G15),0.1*(E15+F15+G15))," ")</f>
        <v> </v>
      </c>
      <c r="L15" s="231" t="str">
        <f>IF(ISNUMBER('Исходные данные'!C14),IF('Исходные данные'!$P$1&lt;=5,0.05*(E15+F15+G15),IF('Исходные данные'!$P$1&lt;=10,0.1*(E15+F15+G15),0.15*(E15+F15+G15)))," ")</f>
        <v> </v>
      </c>
      <c r="M15" s="231" t="str">
        <f>IF(ISNUMBER('Исходные данные'!C14),IF('Исходные данные'!V14&lt;&gt;"V",0,0.05*(E15+F15+G15))," ")</f>
        <v> </v>
      </c>
      <c r="N15" s="231" t="str">
        <f>IF(ISNUMBER('Исходные данные'!C14),E15+F15+G15+H15+I15+J15," ")</f>
        <v> </v>
      </c>
      <c r="O15" s="231" t="str">
        <f>IF(ISNUMBER('Исходные данные'!C14),K15+L15+M15," ")</f>
        <v> </v>
      </c>
      <c r="P15" s="231" t="str">
        <f>IF(ISNUMBER('Исходные данные'!C14),N15+O15," ")</f>
        <v> </v>
      </c>
    </row>
    <row r="16" spans="1:16" ht="12.75">
      <c r="A16" s="226"/>
      <c r="B16" s="229" t="str">
        <f>IF(ISNUMBER('Исходные данные'!C15),'Исходные данные'!A15," ")</f>
        <v> </v>
      </c>
      <c r="C16" s="230" t="str">
        <f>IF(ISNUMBER(B16),'Исходные данные'!B15," ")</f>
        <v> </v>
      </c>
      <c r="D16" s="228" t="str">
        <f>IF(ISNUMBER('Исходные данные'!C15),'Исходные данные'!C15," ")</f>
        <v> </v>
      </c>
      <c r="E16" s="231" t="str">
        <f>IF(ISNUMBER('Исходные данные'!C15),(('Исходные данные'!C15-'Исходные данные'!$K$1)*('Исходные данные'!D15*'Исходные данные'!E15-'Исходные данные'!F15-'Исходные данные'!G15)*'Исходные данные'!K15)," ")</f>
        <v> </v>
      </c>
      <c r="F16" s="231" t="str">
        <f>IF(ISNUMBER('Исходные данные'!C15),('Исходные данные'!C15-'Исходные данные'!$K$1)*'Исходные данные'!F15*'Исходные данные'!N15," ")</f>
        <v> </v>
      </c>
      <c r="G16" s="231" t="str">
        <f>IF(ISNUMBER('Исходные данные'!C15),('Исходные данные'!C15-'Исходные данные'!$K$1)*'Исходные данные'!G15*'Исходные данные'!O15," ")</f>
        <v> </v>
      </c>
      <c r="H16" s="231" t="str">
        <f>IF(ISNUMBER('Исходные данные'!M15),('Исходные данные'!C15-'Исходные данные'!$K$1)*'Исходные данные'!I15*'Исходные данные'!M15*'Исходные данные'!S15,IF(ISNUMBER('Исходные данные'!P15),('Исходные данные'!C15-'Исходные данные'!$K$1)*'Исходные данные'!P15,IF(ISNUMBER('Исходные данные'!C15),0," ")))</f>
        <v> </v>
      </c>
      <c r="I16" s="231" t="str">
        <f>IF(ISNUMBER('Исходные данные'!L15),('Исходные данные'!C15-'Исходные данные'!$K$1)*'Исходные данные'!J15*'Исходные данные'!L15*'Исходные данные'!T15," ")</f>
        <v> </v>
      </c>
      <c r="J16" s="231" t="str">
        <f>IF(ISNUMBER('Исходные данные'!C15),('Исходные данные'!C15-'Исходные данные'!$K$1)*'Исходные данные'!Q15*'Исходные данные'!R15*'Исходные данные'!U15," ")</f>
        <v> </v>
      </c>
      <c r="K16" s="231" t="str">
        <f>IF(ISNUMBER('Исходные данные'!C15),IF('Исходные данные'!H15="V",0.05*(E16+F16+G16),0.1*(E16+F16+G16))," ")</f>
        <v> </v>
      </c>
      <c r="L16" s="231" t="str">
        <f>IF(ISNUMBER('Исходные данные'!C15),IF('Исходные данные'!$P$1&lt;=5,0.05*(E16+F16+G16),IF('Исходные данные'!$P$1&lt;=10,0.1*(E16+F16+G16),0.15*(E16+F16+G16)))," ")</f>
        <v> </v>
      </c>
      <c r="M16" s="231" t="str">
        <f>IF(ISNUMBER('Исходные данные'!C15),IF('Исходные данные'!V15&lt;&gt;"V",0,0.05*(E16+F16+G16))," ")</f>
        <v> </v>
      </c>
      <c r="N16" s="231" t="str">
        <f>IF(ISNUMBER('Исходные данные'!C15),E16+F16+G16+H16+I16+J16," ")</f>
        <v> </v>
      </c>
      <c r="O16" s="231" t="str">
        <f>IF(ISNUMBER('Исходные данные'!C15),K16+L16+M16," ")</f>
        <v> </v>
      </c>
      <c r="P16" s="231" t="str">
        <f>IF(ISNUMBER('Исходные данные'!C15),N16+O16," ")</f>
        <v> </v>
      </c>
    </row>
    <row r="17" spans="1:16" ht="12.75">
      <c r="A17" s="226"/>
      <c r="B17" s="229" t="str">
        <f>IF(ISNUMBER('Исходные данные'!C16),'Исходные данные'!A16," ")</f>
        <v> </v>
      </c>
      <c r="C17" s="230" t="str">
        <f>IF(ISNUMBER(B17),'Исходные данные'!B16," ")</f>
        <v> </v>
      </c>
      <c r="D17" s="228" t="str">
        <f>IF(ISNUMBER('Исходные данные'!C16),'Исходные данные'!C16," ")</f>
        <v> </v>
      </c>
      <c r="E17" s="231" t="str">
        <f>IF(ISNUMBER('Исходные данные'!C16),(('Исходные данные'!C16-'Исходные данные'!$K$1)*('Исходные данные'!D16*'Исходные данные'!E16-'Исходные данные'!F16-'Исходные данные'!G16)*'Исходные данные'!K16)," ")</f>
        <v> </v>
      </c>
      <c r="F17" s="231" t="str">
        <f>IF(ISNUMBER('Исходные данные'!C16),('Исходные данные'!C16-'Исходные данные'!$K$1)*'Исходные данные'!F16*'Исходные данные'!N16," ")</f>
        <v> </v>
      </c>
      <c r="G17" s="231" t="str">
        <f>IF(ISNUMBER('Исходные данные'!C16),('Исходные данные'!C16-'Исходные данные'!$K$1)*'Исходные данные'!G16*'Исходные данные'!O16," ")</f>
        <v> </v>
      </c>
      <c r="H17" s="231" t="str">
        <f>IF(ISNUMBER('Исходные данные'!M16),('Исходные данные'!C16-'Исходные данные'!$K$1)*'Исходные данные'!I16*'Исходные данные'!M16*'Исходные данные'!S16,IF(ISNUMBER('Исходные данные'!P16),('Исходные данные'!C16-'Исходные данные'!$K$1)*'Исходные данные'!P16,IF(ISNUMBER('Исходные данные'!C16),0," ")))</f>
        <v> </v>
      </c>
      <c r="I17" s="231" t="str">
        <f>IF(ISNUMBER('Исходные данные'!L16),('Исходные данные'!C16-'Исходные данные'!$K$1)*'Исходные данные'!J16*'Исходные данные'!L16*'Исходные данные'!T16," ")</f>
        <v> </v>
      </c>
      <c r="J17" s="231" t="str">
        <f>IF(ISNUMBER('Исходные данные'!C16),('Исходные данные'!C16-'Исходные данные'!$K$1)*'Исходные данные'!Q16*'Исходные данные'!R16*'Исходные данные'!U16," ")</f>
        <v> </v>
      </c>
      <c r="K17" s="231" t="str">
        <f>IF(ISNUMBER('Исходные данные'!C16),IF('Исходные данные'!H16="V",0.05*(E17+F17+G17),0.1*(E17+F17+G17))," ")</f>
        <v> </v>
      </c>
      <c r="L17" s="231" t="str">
        <f>IF(ISNUMBER('Исходные данные'!C16),IF('Исходные данные'!$P$1&lt;=5,0.05*(E17+F17+G17),IF('Исходные данные'!$P$1&lt;=10,0.1*(E17+F17+G17),0.15*(E17+F17+G17)))," ")</f>
        <v> </v>
      </c>
      <c r="M17" s="231" t="str">
        <f>IF(ISNUMBER('Исходные данные'!C16),IF('Исходные данные'!V16&lt;&gt;"V",0,0.05*(E17+F17+G17))," ")</f>
        <v> </v>
      </c>
      <c r="N17" s="231" t="str">
        <f>IF(ISNUMBER('Исходные данные'!C16),E17+F17+G17+H17+I17+J17," ")</f>
        <v> </v>
      </c>
      <c r="O17" s="231" t="str">
        <f>IF(ISNUMBER('Исходные данные'!C16),K17+L17+M17," ")</f>
        <v> </v>
      </c>
      <c r="P17" s="231" t="str">
        <f>IF(ISNUMBER('Исходные данные'!C16),N17+O17," ")</f>
        <v> </v>
      </c>
    </row>
    <row r="18" spans="1:16" ht="12.75">
      <c r="A18" s="226"/>
      <c r="B18" s="229" t="str">
        <f>IF(ISNUMBER('Исходные данные'!C17),'Исходные данные'!A17," ")</f>
        <v> </v>
      </c>
      <c r="C18" s="230" t="str">
        <f>IF(ISNUMBER(B18),'Исходные данные'!B17," ")</f>
        <v> </v>
      </c>
      <c r="D18" s="228" t="str">
        <f>IF(ISNUMBER('Исходные данные'!C17),'Исходные данные'!C17," ")</f>
        <v> </v>
      </c>
      <c r="E18" s="231" t="str">
        <f>IF(ISNUMBER('Исходные данные'!C17),(('Исходные данные'!C17-'Исходные данные'!$K$1)*('Исходные данные'!D17*'Исходные данные'!E17-'Исходные данные'!F17-'Исходные данные'!G17)*'Исходные данные'!K17)," ")</f>
        <v> </v>
      </c>
      <c r="F18" s="231" t="str">
        <f>IF(ISNUMBER('Исходные данные'!C17),('Исходные данные'!C17-'Исходные данные'!$K$1)*'Исходные данные'!F17*'Исходные данные'!N17," ")</f>
        <v> </v>
      </c>
      <c r="G18" s="231" t="str">
        <f>IF(ISNUMBER('Исходные данные'!C17),('Исходные данные'!C17-'Исходные данные'!$K$1)*'Исходные данные'!G17*'Исходные данные'!O17," ")</f>
        <v> </v>
      </c>
      <c r="H18" s="231" t="str">
        <f>IF(ISNUMBER('Исходные данные'!M17),('Исходные данные'!C17-'Исходные данные'!$K$1)*'Исходные данные'!I17*'Исходные данные'!M17*'Исходные данные'!S17,IF(ISNUMBER('Исходные данные'!P17),('Исходные данные'!C17-'Исходные данные'!$K$1)*'Исходные данные'!P17,IF(ISNUMBER('Исходные данные'!C17),0," ")))</f>
        <v> </v>
      </c>
      <c r="I18" s="231" t="str">
        <f>IF(ISNUMBER('Исходные данные'!L17),('Исходные данные'!C17-'Исходные данные'!$K$1)*'Исходные данные'!J17*'Исходные данные'!L17*'Исходные данные'!T17," ")</f>
        <v> </v>
      </c>
      <c r="J18" s="231" t="str">
        <f>IF(ISNUMBER('Исходные данные'!C17),('Исходные данные'!C17-'Исходные данные'!$K$1)*'Исходные данные'!Q17*'Исходные данные'!R17*'Исходные данные'!U17," ")</f>
        <v> </v>
      </c>
      <c r="K18" s="231" t="str">
        <f>IF(ISNUMBER('Исходные данные'!C17),IF('Исходные данные'!H17="V",0.05*(E18+F18+G18),0.1*(E18+F18+G18))," ")</f>
        <v> </v>
      </c>
      <c r="L18" s="231" t="str">
        <f>IF(ISNUMBER('Исходные данные'!C17),IF('Исходные данные'!$P$1&lt;=5,0.05*(E18+F18+G18),IF('Исходные данные'!$P$1&lt;=10,0.1*(E18+F18+G18),0.15*(E18+F18+G18)))," ")</f>
        <v> </v>
      </c>
      <c r="M18" s="231" t="str">
        <f>IF(ISNUMBER('Исходные данные'!C17),IF('Исходные данные'!V17&lt;&gt;"V",0,0.05*(E18+F18+G18))," ")</f>
        <v> </v>
      </c>
      <c r="N18" s="231" t="str">
        <f>IF(ISNUMBER('Исходные данные'!C17),E18+F18+G18+H18+I18+J18," ")</f>
        <v> </v>
      </c>
      <c r="O18" s="231" t="str">
        <f>IF(ISNUMBER('Исходные данные'!C17),K18+L18+M18," ")</f>
        <v> </v>
      </c>
      <c r="P18" s="231" t="str">
        <f>IF(ISNUMBER('Исходные данные'!C17),N18+O18," ")</f>
        <v> </v>
      </c>
    </row>
    <row r="19" spans="1:16" ht="12.75">
      <c r="A19" s="226"/>
      <c r="B19" s="229" t="str">
        <f>IF(ISNUMBER('Исходные данные'!C18),'Исходные данные'!A18," ")</f>
        <v> </v>
      </c>
      <c r="C19" s="230" t="str">
        <f>IF(ISNUMBER(B19),'Исходные данные'!B18," ")</f>
        <v> </v>
      </c>
      <c r="D19" s="228" t="str">
        <f>IF(ISNUMBER('Исходные данные'!C18),'Исходные данные'!C18," ")</f>
        <v> </v>
      </c>
      <c r="E19" s="231" t="str">
        <f>IF(ISNUMBER('Исходные данные'!C18),(('Исходные данные'!C18-'Исходные данные'!$K$1)*('Исходные данные'!D18*'Исходные данные'!E18-'Исходные данные'!F18-'Исходные данные'!G18)*'Исходные данные'!K18)," ")</f>
        <v> </v>
      </c>
      <c r="F19" s="231" t="str">
        <f>IF(ISNUMBER('Исходные данные'!C18),('Исходные данные'!C18-'Исходные данные'!$K$1)*'Исходные данные'!F18*'Исходные данные'!N18," ")</f>
        <v> </v>
      </c>
      <c r="G19" s="231" t="str">
        <f>IF(ISNUMBER('Исходные данные'!C18),('Исходные данные'!C18-'Исходные данные'!$K$1)*'Исходные данные'!G18*'Исходные данные'!O18," ")</f>
        <v> </v>
      </c>
      <c r="H19" s="231" t="str">
        <f>IF(ISNUMBER('Исходные данные'!M18),('Исходные данные'!C18-'Исходные данные'!$K$1)*'Исходные данные'!I18*'Исходные данные'!M18*'Исходные данные'!S18,IF(ISNUMBER('Исходные данные'!P18),('Исходные данные'!C18-'Исходные данные'!$K$1)*'Исходные данные'!P18,IF(ISNUMBER('Исходные данные'!C18),0," ")))</f>
        <v> </v>
      </c>
      <c r="I19" s="231" t="str">
        <f>IF(ISNUMBER('Исходные данные'!L18),('Исходные данные'!C18-'Исходные данные'!$K$1)*'Исходные данные'!J18*'Исходные данные'!L18*'Исходные данные'!T18," ")</f>
        <v> </v>
      </c>
      <c r="J19" s="231" t="str">
        <f>IF(ISNUMBER('Исходные данные'!C18),('Исходные данные'!C18-'Исходные данные'!$K$1)*'Исходные данные'!Q18*'Исходные данные'!R18*'Исходные данные'!U18," ")</f>
        <v> </v>
      </c>
      <c r="K19" s="231" t="str">
        <f>IF(ISNUMBER('Исходные данные'!C18),IF('Исходные данные'!H18="V",0.05*(E19+F19+G19),0.1*(E19+F19+G19))," ")</f>
        <v> </v>
      </c>
      <c r="L19" s="231" t="str">
        <f>IF(ISNUMBER('Исходные данные'!C18),IF('Исходные данные'!$P$1&lt;=5,0.05*(E19+F19+G19),IF('Исходные данные'!$P$1&lt;=10,0.1*(E19+F19+G19),0.15*(E19+F19+G19)))," ")</f>
        <v> </v>
      </c>
      <c r="M19" s="231" t="str">
        <f>IF(ISNUMBER('Исходные данные'!C18),IF('Исходные данные'!V18&lt;&gt;"V",0,0.05*(E19+F19+G19))," ")</f>
        <v> </v>
      </c>
      <c r="N19" s="231" t="str">
        <f>IF(ISNUMBER('Исходные данные'!C18),E19+F19+G19+H19+I19+J19," ")</f>
        <v> </v>
      </c>
      <c r="O19" s="231" t="str">
        <f>IF(ISNUMBER('Исходные данные'!C18),K19+L19+M19," ")</f>
        <v> </v>
      </c>
      <c r="P19" s="231" t="str">
        <f>IF(ISNUMBER('Исходные данные'!C18),N19+O19," ")</f>
        <v> </v>
      </c>
    </row>
    <row r="20" spans="1:16" ht="12.75">
      <c r="A20" s="226"/>
      <c r="B20" s="229" t="str">
        <f>IF(ISNUMBER('Исходные данные'!C19),'Исходные данные'!A19," ")</f>
        <v> </v>
      </c>
      <c r="C20" s="230" t="str">
        <f>IF(ISNUMBER(B20),'Исходные данные'!B19," ")</f>
        <v> </v>
      </c>
      <c r="D20" s="228" t="str">
        <f>IF(ISNUMBER('Исходные данные'!C19),'Исходные данные'!C19," ")</f>
        <v> </v>
      </c>
      <c r="E20" s="231" t="str">
        <f>IF(ISNUMBER('Исходные данные'!C19),(('Исходные данные'!C19-'Исходные данные'!$K$1)*('Исходные данные'!D19*'Исходные данные'!E19-'Исходные данные'!F19-'Исходные данные'!G19)*'Исходные данные'!K19)," ")</f>
        <v> </v>
      </c>
      <c r="F20" s="231" t="str">
        <f>IF(ISNUMBER('Исходные данные'!C19),('Исходные данные'!C19-'Исходные данные'!$K$1)*'Исходные данные'!F19*'Исходные данные'!N19," ")</f>
        <v> </v>
      </c>
      <c r="G20" s="231" t="str">
        <f>IF(ISNUMBER('Исходные данные'!C19),('Исходные данные'!C19-'Исходные данные'!$K$1)*'Исходные данные'!G19*'Исходные данные'!O19," ")</f>
        <v> </v>
      </c>
      <c r="H20" s="231" t="str">
        <f>IF(ISNUMBER('Исходные данные'!M19),('Исходные данные'!C19-'Исходные данные'!$K$1)*'Исходные данные'!I19*'Исходные данные'!M19*'Исходные данные'!S19,IF(ISNUMBER('Исходные данные'!P19),('Исходные данные'!C19-'Исходные данные'!$K$1)*'Исходные данные'!P19,IF(ISNUMBER('Исходные данные'!C19),0," ")))</f>
        <v> </v>
      </c>
      <c r="I20" s="231" t="str">
        <f>IF(ISNUMBER('Исходные данные'!L19),('Исходные данные'!C19-'Исходные данные'!$K$1)*'Исходные данные'!J19*'Исходные данные'!L19*'Исходные данные'!T19," ")</f>
        <v> </v>
      </c>
      <c r="J20" s="231" t="str">
        <f>IF(ISNUMBER('Исходные данные'!C19),('Исходные данные'!C19-'Исходные данные'!$K$1)*'Исходные данные'!Q19*'Исходные данные'!R19*'Исходные данные'!U19," ")</f>
        <v> </v>
      </c>
      <c r="K20" s="231" t="str">
        <f>IF(ISNUMBER('Исходные данные'!C19),IF('Исходные данные'!H19="V",0.05*(E20+F20+G20),0.1*(E20+F20+G20))," ")</f>
        <v> </v>
      </c>
      <c r="L20" s="231" t="str">
        <f>IF(ISNUMBER('Исходные данные'!C19),IF('Исходные данные'!$P$1&lt;=5,0.05*(E20+F20+G20),IF('Исходные данные'!$P$1&lt;=10,0.1*(E20+F20+G20),0.15*(E20+F20+G20)))," ")</f>
        <v> </v>
      </c>
      <c r="M20" s="231" t="str">
        <f>IF(ISNUMBER('Исходные данные'!C19),IF('Исходные данные'!V19&lt;&gt;"V",0,0.05*(E20+F20+G20))," ")</f>
        <v> </v>
      </c>
      <c r="N20" s="231" t="str">
        <f>IF(ISNUMBER('Исходные данные'!C19),E20+F20+G20+H20+I20+J20," ")</f>
        <v> </v>
      </c>
      <c r="O20" s="231" t="str">
        <f>IF(ISNUMBER('Исходные данные'!C19),K20+L20+M20," ")</f>
        <v> </v>
      </c>
      <c r="P20" s="231" t="str">
        <f>IF(ISNUMBER('Исходные данные'!C19),N20+O20," ")</f>
        <v> </v>
      </c>
    </row>
    <row r="21" spans="1:16" ht="12.75">
      <c r="A21" s="226"/>
      <c r="B21" s="229" t="str">
        <f>IF(ISNUMBER('Исходные данные'!C20),'Исходные данные'!A20," ")</f>
        <v> </v>
      </c>
      <c r="C21" s="230" t="str">
        <f>IF(ISNUMBER(B21),'Исходные данные'!B20," ")</f>
        <v> </v>
      </c>
      <c r="D21" s="228" t="str">
        <f>IF(ISNUMBER('Исходные данные'!C20),'Исходные данные'!C20," ")</f>
        <v> </v>
      </c>
      <c r="E21" s="231" t="str">
        <f>IF(ISNUMBER('Исходные данные'!C20),(('Исходные данные'!C20-'Исходные данные'!$K$1)*('Исходные данные'!D20*'Исходные данные'!E20-'Исходные данные'!F20-'Исходные данные'!G20)*'Исходные данные'!K20)," ")</f>
        <v> </v>
      </c>
      <c r="F21" s="231" t="str">
        <f>IF(ISNUMBER('Исходные данные'!C20),('Исходные данные'!C20-'Исходные данные'!$K$1)*'Исходные данные'!F20*'Исходные данные'!N20," ")</f>
        <v> </v>
      </c>
      <c r="G21" s="231" t="str">
        <f>IF(ISNUMBER('Исходные данные'!C20),('Исходные данные'!C20-'Исходные данные'!$K$1)*'Исходные данные'!G20*'Исходные данные'!O20," ")</f>
        <v> </v>
      </c>
      <c r="H21" s="231" t="str">
        <f>IF(ISNUMBER('Исходные данные'!M20),('Исходные данные'!C20-'Исходные данные'!$K$1)*'Исходные данные'!I20*'Исходные данные'!M20*'Исходные данные'!S20,IF(ISNUMBER('Исходные данные'!P20),('Исходные данные'!C20-'Исходные данные'!$K$1)*'Исходные данные'!P20,IF(ISNUMBER('Исходные данные'!C20),0," ")))</f>
        <v> </v>
      </c>
      <c r="I21" s="231" t="str">
        <f>IF(ISNUMBER('Исходные данные'!L20),('Исходные данные'!C20-'Исходные данные'!$K$1)*'Исходные данные'!J20*'Исходные данные'!L20*'Исходные данные'!T20," ")</f>
        <v> </v>
      </c>
      <c r="J21" s="231" t="str">
        <f>IF(ISNUMBER('Исходные данные'!C20),('Исходные данные'!C20-'Исходные данные'!$K$1)*'Исходные данные'!Q20*'Исходные данные'!R20*'Исходные данные'!U20," ")</f>
        <v> </v>
      </c>
      <c r="K21" s="231" t="str">
        <f>IF(ISNUMBER('Исходные данные'!C20),IF('Исходные данные'!H20="V",0.05*(E21+F21+G21),0.1*(E21+F21+G21))," ")</f>
        <v> </v>
      </c>
      <c r="L21" s="231" t="str">
        <f>IF(ISNUMBER('Исходные данные'!C20),IF('Исходные данные'!$P$1&lt;=5,0.05*(E21+F21+G21),IF('Исходные данные'!$P$1&lt;=10,0.1*(E21+F21+G21),0.15*(E21+F21+G21)))," ")</f>
        <v> </v>
      </c>
      <c r="M21" s="231" t="str">
        <f>IF(ISNUMBER('Исходные данные'!C20),IF('Исходные данные'!V20&lt;&gt;"V",0,0.05*(E21+F21+G21))," ")</f>
        <v> </v>
      </c>
      <c r="N21" s="231" t="str">
        <f>IF(ISNUMBER('Исходные данные'!C20),E21+F21+G21+H21+I21+J21," ")</f>
        <v> </v>
      </c>
      <c r="O21" s="231" t="str">
        <f>IF(ISNUMBER('Исходные данные'!C20),K21+L21+M21," ")</f>
        <v> </v>
      </c>
      <c r="P21" s="231" t="str">
        <f>IF(ISNUMBER('Исходные данные'!C20),N21+O21," ")</f>
        <v> </v>
      </c>
    </row>
    <row r="22" spans="1:16" ht="12.75">
      <c r="A22" s="226"/>
      <c r="B22" s="229" t="str">
        <f>IF(ISNUMBER('Исходные данные'!C21),'Исходные данные'!A21," ")</f>
        <v> </v>
      </c>
      <c r="C22" s="230" t="str">
        <f>IF(ISNUMBER(B22),'Исходные данные'!B21," ")</f>
        <v> </v>
      </c>
      <c r="D22" s="228" t="str">
        <f>IF(ISNUMBER('Исходные данные'!C21),'Исходные данные'!C21," ")</f>
        <v> </v>
      </c>
      <c r="E22" s="231" t="str">
        <f>IF(ISNUMBER('Исходные данные'!C21),(('Исходные данные'!C21-'Исходные данные'!$K$1)*('Исходные данные'!D21*'Исходные данные'!E21-'Исходные данные'!F21-'Исходные данные'!G21)*'Исходные данные'!K21)," ")</f>
        <v> </v>
      </c>
      <c r="F22" s="231" t="str">
        <f>IF(ISNUMBER('Исходные данные'!C21),('Исходные данные'!C21-'Исходные данные'!$K$1)*'Исходные данные'!F21*'Исходные данные'!N21," ")</f>
        <v> </v>
      </c>
      <c r="G22" s="231" t="str">
        <f>IF(ISNUMBER('Исходные данные'!C21),('Исходные данные'!C21-'Исходные данные'!$K$1)*'Исходные данные'!G21*'Исходные данные'!O21," ")</f>
        <v> </v>
      </c>
      <c r="H22" s="231" t="str">
        <f>IF(ISNUMBER('Исходные данные'!M21),('Исходные данные'!C21-'Исходные данные'!$K$1)*'Исходные данные'!I21*'Исходные данные'!M21*'Исходные данные'!S21,IF(ISNUMBER('Исходные данные'!P21),('Исходные данные'!C21-'Исходные данные'!$K$1)*'Исходные данные'!P21,IF(ISNUMBER('Исходные данные'!C21),0," ")))</f>
        <v> </v>
      </c>
      <c r="I22" s="231" t="str">
        <f>IF(ISNUMBER('Исходные данные'!L21),('Исходные данные'!C21-'Исходные данные'!$K$1)*'Исходные данные'!J21*'Исходные данные'!L21*'Исходные данные'!T21," ")</f>
        <v> </v>
      </c>
      <c r="J22" s="231" t="str">
        <f>IF(ISNUMBER('Исходные данные'!C21),('Исходные данные'!C21-'Исходные данные'!$K$1)*'Исходные данные'!Q21*'Исходные данные'!R21*'Исходные данные'!U21," ")</f>
        <v> </v>
      </c>
      <c r="K22" s="231" t="str">
        <f>IF(ISNUMBER('Исходные данные'!C21),IF('Исходные данные'!H21="V",0.05*(E22+F22+G22),0.1*(E22+F22+G22))," ")</f>
        <v> </v>
      </c>
      <c r="L22" s="231" t="str">
        <f>IF(ISNUMBER('Исходные данные'!C21),IF('Исходные данные'!$P$1&lt;=5,0.05*(E22+F22+G22),IF('Исходные данные'!$P$1&lt;=10,0.1*(E22+F22+G22),0.15*(E22+F22+G22)))," ")</f>
        <v> </v>
      </c>
      <c r="M22" s="231" t="str">
        <f>IF(ISNUMBER('Исходные данные'!C21),IF('Исходные данные'!V21&lt;&gt;"V",0,0.05*(E22+F22+G22))," ")</f>
        <v> </v>
      </c>
      <c r="N22" s="231" t="str">
        <f>IF(ISNUMBER('Исходные данные'!C21),E22+F22+G22+H22+I22+J22," ")</f>
        <v> </v>
      </c>
      <c r="O22" s="231" t="str">
        <f>IF(ISNUMBER('Исходные данные'!C21),K22+L22+M22," ")</f>
        <v> </v>
      </c>
      <c r="P22" s="231" t="str">
        <f>IF(ISNUMBER('Исходные данные'!C21),N22+O22," ")</f>
        <v> </v>
      </c>
    </row>
    <row r="23" spans="1:16" ht="12.75">
      <c r="A23" s="226"/>
      <c r="B23" s="229" t="str">
        <f>IF(ISNUMBER('Исходные данные'!C22),'Исходные данные'!A22," ")</f>
        <v> </v>
      </c>
      <c r="C23" s="230" t="str">
        <f>IF(ISNUMBER(B23),'Исходные данные'!B22," ")</f>
        <v> </v>
      </c>
      <c r="D23" s="228" t="str">
        <f>IF(ISNUMBER('Исходные данные'!C22),'Исходные данные'!C22," ")</f>
        <v> </v>
      </c>
      <c r="E23" s="231" t="str">
        <f>IF(ISNUMBER('Исходные данные'!C22),(('Исходные данные'!C22-'Исходные данные'!$K$1)*('Исходные данные'!D22*'Исходные данные'!E22-'Исходные данные'!F22-'Исходные данные'!G22)*'Исходные данные'!K22)," ")</f>
        <v> </v>
      </c>
      <c r="F23" s="231" t="str">
        <f>IF(ISNUMBER('Исходные данные'!C22),('Исходные данные'!C22-'Исходные данные'!$K$1)*'Исходные данные'!F22*'Исходные данные'!N22," ")</f>
        <v> </v>
      </c>
      <c r="G23" s="231" t="str">
        <f>IF(ISNUMBER('Исходные данные'!C22),('Исходные данные'!C22-'Исходные данные'!$K$1)*'Исходные данные'!G22*'Исходные данные'!O22," ")</f>
        <v> </v>
      </c>
      <c r="H23" s="231" t="str">
        <f>IF(ISNUMBER('Исходные данные'!M22),('Исходные данные'!C22-'Исходные данные'!$K$1)*'Исходные данные'!I22*'Исходные данные'!M22*'Исходные данные'!S22,IF(ISNUMBER('Исходные данные'!P22),('Исходные данные'!C22-'Исходные данные'!$K$1)*'Исходные данные'!P22,IF(ISNUMBER('Исходные данные'!C22),0," ")))</f>
        <v> </v>
      </c>
      <c r="I23" s="231" t="str">
        <f>IF(ISNUMBER('Исходные данные'!L22),('Исходные данные'!C22-'Исходные данные'!$K$1)*'Исходные данные'!J22*'Исходные данные'!L22*'Исходные данные'!T22," ")</f>
        <v> </v>
      </c>
      <c r="J23" s="231" t="str">
        <f>IF(ISNUMBER('Исходные данные'!C22),('Исходные данные'!C22-'Исходные данные'!$K$1)*'Исходные данные'!Q22*'Исходные данные'!R22*'Исходные данные'!U22," ")</f>
        <v> </v>
      </c>
      <c r="K23" s="231" t="str">
        <f>IF(ISNUMBER('Исходные данные'!C22),IF('Исходные данные'!H22="V",0.05*(E23+F23+G23),0.1*(E23+F23+G23))," ")</f>
        <v> </v>
      </c>
      <c r="L23" s="231" t="str">
        <f>IF(ISNUMBER('Исходные данные'!C22),IF('Исходные данные'!$P$1&lt;=5,0.05*(E23+F23+G23),IF('Исходные данные'!$P$1&lt;=10,0.1*(E23+F23+G23),0.15*(E23+F23+G23)))," ")</f>
        <v> </v>
      </c>
      <c r="M23" s="231" t="str">
        <f>IF(ISNUMBER('Исходные данные'!C22),IF('Исходные данные'!V22&lt;&gt;"V",0,0.05*(E23+F23+G23))," ")</f>
        <v> </v>
      </c>
      <c r="N23" s="231" t="str">
        <f>IF(ISNUMBER('Исходные данные'!C22),E23+F23+G23+H23+I23+J23," ")</f>
        <v> </v>
      </c>
      <c r="O23" s="231" t="str">
        <f>IF(ISNUMBER('Исходные данные'!C22),K23+L23+M23," ")</f>
        <v> </v>
      </c>
      <c r="P23" s="231" t="str">
        <f>IF(ISNUMBER('Исходные данные'!C22),N23+O23," ")</f>
        <v> </v>
      </c>
    </row>
    <row r="24" spans="1:16" ht="12.75">
      <c r="A24" s="226"/>
      <c r="B24" s="229" t="str">
        <f>IF(ISNUMBER('Исходные данные'!C23),'Исходные данные'!A23," ")</f>
        <v> </v>
      </c>
      <c r="C24" s="230" t="str">
        <f>IF(ISNUMBER(B24),'Исходные данные'!B23," ")</f>
        <v> </v>
      </c>
      <c r="D24" s="228" t="str">
        <f>IF(ISNUMBER('Исходные данные'!C23),'Исходные данные'!C23," ")</f>
        <v> </v>
      </c>
      <c r="E24" s="231" t="str">
        <f>IF(ISNUMBER('Исходные данные'!C23),(('Исходные данные'!C23-'Исходные данные'!$K$1)*('Исходные данные'!D23*'Исходные данные'!E23-'Исходные данные'!F23-'Исходные данные'!G23)*'Исходные данные'!K23)," ")</f>
        <v> </v>
      </c>
      <c r="F24" s="231" t="str">
        <f>IF(ISNUMBER('Исходные данные'!C23),('Исходные данные'!C23-'Исходные данные'!$K$1)*'Исходные данные'!F23*'Исходные данные'!N23," ")</f>
        <v> </v>
      </c>
      <c r="G24" s="231" t="str">
        <f>IF(ISNUMBER('Исходные данные'!C23),('Исходные данные'!C23-'Исходные данные'!$K$1)*'Исходные данные'!G23*'Исходные данные'!O23," ")</f>
        <v> </v>
      </c>
      <c r="H24" s="231" t="str">
        <f>IF(ISNUMBER('Исходные данные'!M23),('Исходные данные'!C23-'Исходные данные'!$K$1)*'Исходные данные'!I23*'Исходные данные'!M23*'Исходные данные'!S23,IF(ISNUMBER('Исходные данные'!P23),('Исходные данные'!C23-'Исходные данные'!$K$1)*'Исходные данные'!P23,IF(ISNUMBER('Исходные данные'!C23),0," ")))</f>
        <v> </v>
      </c>
      <c r="I24" s="231" t="str">
        <f>IF(ISNUMBER('Исходные данные'!L23),('Исходные данные'!C23-'Исходные данные'!$K$1)*'Исходные данные'!J23*'Исходные данные'!L23*'Исходные данные'!T23," ")</f>
        <v> </v>
      </c>
      <c r="J24" s="231" t="str">
        <f>IF(ISNUMBER('Исходные данные'!C23),('Исходные данные'!C23-'Исходные данные'!$K$1)*'Исходные данные'!Q23*'Исходные данные'!R23*'Исходные данные'!U23," ")</f>
        <v> </v>
      </c>
      <c r="K24" s="231" t="str">
        <f>IF(ISNUMBER('Исходные данные'!C23),IF('Исходные данные'!H23="V",0.05*(E24+F24+G24),0.1*(E24+F24+G24))," ")</f>
        <v> </v>
      </c>
      <c r="L24" s="231" t="str">
        <f>IF(ISNUMBER('Исходные данные'!C23),IF('Исходные данные'!$P$1&lt;=5,0.05*(E24+F24+G24),IF('Исходные данные'!$P$1&lt;=10,0.1*(E24+F24+G24),0.15*(E24+F24+G24)))," ")</f>
        <v> </v>
      </c>
      <c r="M24" s="231" t="str">
        <f>IF(ISNUMBER('Исходные данные'!C23),IF('Исходные данные'!V23&lt;&gt;"V",0,0.05*(E24+F24+G24))," ")</f>
        <v> </v>
      </c>
      <c r="N24" s="231" t="str">
        <f>IF(ISNUMBER('Исходные данные'!C23),E24+F24+G24+H24+I24+J24," ")</f>
        <v> </v>
      </c>
      <c r="O24" s="231" t="str">
        <f>IF(ISNUMBER('Исходные данные'!C23),K24+L24+M24," ")</f>
        <v> </v>
      </c>
      <c r="P24" s="231" t="str">
        <f>IF(ISNUMBER('Исходные данные'!C23),N24+O24," ")</f>
        <v> </v>
      </c>
    </row>
    <row r="25" spans="1:16" ht="12.75">
      <c r="A25" s="226"/>
      <c r="B25" s="229" t="str">
        <f>IF(ISNUMBER('Исходные данные'!C24),'Исходные данные'!A24," ")</f>
        <v> </v>
      </c>
      <c r="C25" s="230" t="str">
        <f>IF(ISNUMBER(B25),'Исходные данные'!B24," ")</f>
        <v> </v>
      </c>
      <c r="D25" s="228" t="str">
        <f>IF(ISNUMBER('Исходные данные'!C24),'Исходные данные'!C24," ")</f>
        <v> </v>
      </c>
      <c r="E25" s="231" t="str">
        <f>IF(ISNUMBER('Исходные данные'!C24),(('Исходные данные'!C24-'Исходные данные'!$K$1)*('Исходные данные'!D24*'Исходные данные'!E24-'Исходные данные'!F24-'Исходные данные'!G24)*'Исходные данные'!K24)," ")</f>
        <v> </v>
      </c>
      <c r="F25" s="231" t="str">
        <f>IF(ISNUMBER('Исходные данные'!C24),('Исходные данные'!C24-'Исходные данные'!$K$1)*'Исходные данные'!F24*'Исходные данные'!N24," ")</f>
        <v> </v>
      </c>
      <c r="G25" s="231" t="str">
        <f>IF(ISNUMBER('Исходные данные'!C24),('Исходные данные'!C24-'Исходные данные'!$K$1)*'Исходные данные'!G24*'Исходные данные'!O24," ")</f>
        <v> </v>
      </c>
      <c r="H25" s="231" t="str">
        <f>IF(ISNUMBER('Исходные данные'!M24),('Исходные данные'!C24-'Исходные данные'!$K$1)*'Исходные данные'!I24*'Исходные данные'!M24*'Исходные данные'!S24,IF(ISNUMBER('Исходные данные'!P24),('Исходные данные'!C24-'Исходные данные'!$K$1)*'Исходные данные'!P24,IF(ISNUMBER('Исходные данные'!C24),0," ")))</f>
        <v> </v>
      </c>
      <c r="I25" s="231" t="str">
        <f>IF(ISNUMBER('Исходные данные'!L24),('Исходные данные'!C24-'Исходные данные'!$K$1)*'Исходные данные'!J24*'Исходные данные'!L24*'Исходные данные'!T24," ")</f>
        <v> </v>
      </c>
      <c r="J25" s="231" t="str">
        <f>IF(ISNUMBER('Исходные данные'!C24),('Исходные данные'!C24-'Исходные данные'!$K$1)*'Исходные данные'!Q24*'Исходные данные'!R24*'Исходные данные'!U24," ")</f>
        <v> </v>
      </c>
      <c r="K25" s="231" t="str">
        <f>IF(ISNUMBER('Исходные данные'!C24),IF('Исходные данные'!H24="V",0.05*(E25+F25+G25),0.1*(E25+F25+G25))," ")</f>
        <v> </v>
      </c>
      <c r="L25" s="231" t="str">
        <f>IF(ISNUMBER('Исходные данные'!C24),IF('Исходные данные'!$P$1&lt;=5,0.05*(E25+F25+G25),IF('Исходные данные'!$P$1&lt;=10,0.1*(E25+F25+G25),0.15*(E25+F25+G25)))," ")</f>
        <v> </v>
      </c>
      <c r="M25" s="231" t="str">
        <f>IF(ISNUMBER('Исходные данные'!C24),IF('Исходные данные'!V24&lt;&gt;"V",0,0.05*(E25+F25+G25))," ")</f>
        <v> </v>
      </c>
      <c r="N25" s="231" t="str">
        <f>IF(ISNUMBER('Исходные данные'!C24),E25+F25+G25+H25+I25+J25," ")</f>
        <v> </v>
      </c>
      <c r="O25" s="231" t="str">
        <f>IF(ISNUMBER('Исходные данные'!C24),K25+L25+M25," ")</f>
        <v> </v>
      </c>
      <c r="P25" s="231" t="str">
        <f>IF(ISNUMBER('Исходные данные'!C24),N25+O25," ")</f>
        <v> </v>
      </c>
    </row>
    <row r="26" spans="1:16" ht="12.75">
      <c r="A26" s="226"/>
      <c r="B26" s="229" t="str">
        <f>IF(ISNUMBER('Исходные данные'!C25),'Исходные данные'!A25," ")</f>
        <v> </v>
      </c>
      <c r="C26" s="230" t="str">
        <f>IF(ISNUMBER(B26),'Исходные данные'!B25," ")</f>
        <v> </v>
      </c>
      <c r="D26" s="228" t="str">
        <f>IF(ISNUMBER('Исходные данные'!C25),'Исходные данные'!C25," ")</f>
        <v> </v>
      </c>
      <c r="E26" s="231" t="str">
        <f>IF(ISNUMBER('Исходные данные'!C25),(('Исходные данные'!C25-'Исходные данные'!$K$1)*('Исходные данные'!D25*'Исходные данные'!E25-'Исходные данные'!F25-'Исходные данные'!G25)*'Исходные данные'!K25)," ")</f>
        <v> </v>
      </c>
      <c r="F26" s="231" t="str">
        <f>IF(ISNUMBER('Исходные данные'!C25),('Исходные данные'!C25-'Исходные данные'!$K$1)*'Исходные данные'!F25*'Исходные данные'!N25," ")</f>
        <v> </v>
      </c>
      <c r="G26" s="231" t="str">
        <f>IF(ISNUMBER('Исходные данные'!C25),('Исходные данные'!C25-'Исходные данные'!$K$1)*'Исходные данные'!G25*'Исходные данные'!O25," ")</f>
        <v> </v>
      </c>
      <c r="H26" s="231" t="str">
        <f>IF(ISNUMBER('Исходные данные'!M25),('Исходные данные'!C25-'Исходные данные'!$K$1)*'Исходные данные'!I25*'Исходные данные'!M25*'Исходные данные'!S25,IF(ISNUMBER('Исходные данные'!P25),('Исходные данные'!C25-'Исходные данные'!$K$1)*'Исходные данные'!P25,IF(ISNUMBER('Исходные данные'!C25),0," ")))</f>
        <v> </v>
      </c>
      <c r="I26" s="231" t="str">
        <f>IF(ISNUMBER('Исходные данные'!L25),('Исходные данные'!C25-'Исходные данные'!$K$1)*'Исходные данные'!J25*'Исходные данные'!L25*'Исходные данные'!T25," ")</f>
        <v> </v>
      </c>
      <c r="J26" s="231" t="str">
        <f>IF(ISNUMBER('Исходные данные'!C25),('Исходные данные'!C25-'Исходные данные'!$K$1)*'Исходные данные'!Q25*'Исходные данные'!R25*'Исходные данные'!U25," ")</f>
        <v> </v>
      </c>
      <c r="K26" s="231" t="str">
        <f>IF(ISNUMBER('Исходные данные'!C25),IF('Исходные данные'!H25="V",0.05*(E26+F26+G26),0.1*(E26+F26+G26))," ")</f>
        <v> </v>
      </c>
      <c r="L26" s="231" t="str">
        <f>IF(ISNUMBER('Исходные данные'!C25),IF('Исходные данные'!$P$1&lt;=5,0.05*(E26+F26+G26),IF('Исходные данные'!$P$1&lt;=10,0.1*(E26+F26+G26),0.15*(E26+F26+G26)))," ")</f>
        <v> </v>
      </c>
      <c r="M26" s="231" t="str">
        <f>IF(ISNUMBER('Исходные данные'!C25),IF('Исходные данные'!V25&lt;&gt;"V",0,0.05*(E26+F26+G26))," ")</f>
        <v> </v>
      </c>
      <c r="N26" s="231" t="str">
        <f>IF(ISNUMBER('Исходные данные'!C25),E26+F26+G26+H26+I26+J26," ")</f>
        <v> </v>
      </c>
      <c r="O26" s="231" t="str">
        <f>IF(ISNUMBER('Исходные данные'!C25),K26+L26+M26," ")</f>
        <v> </v>
      </c>
      <c r="P26" s="231" t="str">
        <f>IF(ISNUMBER('Исходные данные'!C25),N26+O26," ")</f>
        <v> </v>
      </c>
    </row>
    <row r="27" spans="1:16" ht="12.75">
      <c r="A27" s="226"/>
      <c r="B27" s="229" t="str">
        <f>IF(ISNUMBER('Исходные данные'!C26),'Исходные данные'!A26," ")</f>
        <v> </v>
      </c>
      <c r="C27" s="230" t="str">
        <f>IF(ISNUMBER(B27),'Исходные данные'!B26," ")</f>
        <v> </v>
      </c>
      <c r="D27" s="228" t="str">
        <f>IF(ISNUMBER('Исходные данные'!C26),'Исходные данные'!C26," ")</f>
        <v> </v>
      </c>
      <c r="E27" s="231" t="str">
        <f>IF(ISNUMBER('Исходные данные'!C26),(('Исходные данные'!C26-'Исходные данные'!$K$1)*('Исходные данные'!D26*'Исходные данные'!E26-'Исходные данные'!F26-'Исходные данные'!G26)*'Исходные данные'!K26)," ")</f>
        <v> </v>
      </c>
      <c r="F27" s="231" t="str">
        <f>IF(ISNUMBER('Исходные данные'!C26),('Исходные данные'!C26-'Исходные данные'!$K$1)*'Исходные данные'!F26*'Исходные данные'!N26," ")</f>
        <v> </v>
      </c>
      <c r="G27" s="231" t="str">
        <f>IF(ISNUMBER('Исходные данные'!C26),('Исходные данные'!C26-'Исходные данные'!$K$1)*'Исходные данные'!G26*'Исходные данные'!O26," ")</f>
        <v> </v>
      </c>
      <c r="H27" s="231" t="str">
        <f>IF(ISNUMBER('Исходные данные'!M26),('Исходные данные'!C26-'Исходные данные'!$K$1)*'Исходные данные'!I26*'Исходные данные'!M26*'Исходные данные'!S26,IF(ISNUMBER('Исходные данные'!P26),('Исходные данные'!C26-'Исходные данные'!$K$1)*'Исходные данные'!P26,IF(ISNUMBER('Исходные данные'!C26),0," ")))</f>
        <v> </v>
      </c>
      <c r="I27" s="231" t="str">
        <f>IF(ISNUMBER('Исходные данные'!L26),('Исходные данные'!C26-'Исходные данные'!$K$1)*'Исходные данные'!J26*'Исходные данные'!L26*'Исходные данные'!T26," ")</f>
        <v> </v>
      </c>
      <c r="J27" s="231" t="str">
        <f>IF(ISNUMBER('Исходные данные'!C26),('Исходные данные'!C26-'Исходные данные'!$K$1)*'Исходные данные'!Q26*'Исходные данные'!R26*'Исходные данные'!U26," ")</f>
        <v> </v>
      </c>
      <c r="K27" s="231" t="str">
        <f>IF(ISNUMBER('Исходные данные'!C26),IF('Исходные данные'!H26="V",0.05*(E27+F27+G27),0.1*(E27+F27+G27))," ")</f>
        <v> </v>
      </c>
      <c r="L27" s="231" t="str">
        <f>IF(ISNUMBER('Исходные данные'!C26),IF('Исходные данные'!$P$1&lt;=5,0.05*(E27+F27+G27),IF('Исходные данные'!$P$1&lt;=10,0.1*(E27+F27+G27),0.15*(E27+F27+G27)))," ")</f>
        <v> </v>
      </c>
      <c r="M27" s="231" t="str">
        <f>IF(ISNUMBER('Исходные данные'!C26),IF('Исходные данные'!V26&lt;&gt;"V",0,0.05*(E27+F27+G27))," ")</f>
        <v> </v>
      </c>
      <c r="N27" s="231" t="str">
        <f>IF(ISNUMBER('Исходные данные'!C26),E27+F27+G27+H27+I27+J27," ")</f>
        <v> </v>
      </c>
      <c r="O27" s="231" t="str">
        <f>IF(ISNUMBER('Исходные данные'!C26),K27+L27+M27," ")</f>
        <v> </v>
      </c>
      <c r="P27" s="231" t="str">
        <f>IF(ISNUMBER('Исходные данные'!C26),N27+O27," ")</f>
        <v> </v>
      </c>
    </row>
    <row r="28" spans="1:16" ht="12.75">
      <c r="A28" s="226"/>
      <c r="B28" s="229" t="str">
        <f>IF(ISNUMBER('Исходные данные'!C27),'Исходные данные'!A27," ")</f>
        <v> </v>
      </c>
      <c r="C28" s="230" t="str">
        <f>IF(ISNUMBER(B28),'Исходные данные'!B27," ")</f>
        <v> </v>
      </c>
      <c r="D28" s="228" t="str">
        <f>IF(ISNUMBER('Исходные данные'!C27),'Исходные данные'!C27," ")</f>
        <v> </v>
      </c>
      <c r="E28" s="231" t="str">
        <f>IF(ISNUMBER('Исходные данные'!C27),(('Исходные данные'!C27-'Исходные данные'!$K$1)*('Исходные данные'!D27*'Исходные данные'!E27-'Исходные данные'!F27-'Исходные данные'!G27)*'Исходные данные'!K27)," ")</f>
        <v> </v>
      </c>
      <c r="F28" s="231" t="str">
        <f>IF(ISNUMBER('Исходные данные'!C27),('Исходные данные'!C27-'Исходные данные'!$K$1)*'Исходные данные'!F27*'Исходные данные'!N27," ")</f>
        <v> </v>
      </c>
      <c r="G28" s="231" t="str">
        <f>IF(ISNUMBER('Исходные данные'!C27),('Исходные данные'!C27-'Исходные данные'!$K$1)*'Исходные данные'!G27*'Исходные данные'!O27," ")</f>
        <v> </v>
      </c>
      <c r="H28" s="231" t="str">
        <f>IF(ISNUMBER('Исходные данные'!M27),('Исходные данные'!C27-'Исходные данные'!$K$1)*'Исходные данные'!I27*'Исходные данные'!M27*'Исходные данные'!S27,IF(ISNUMBER('Исходные данные'!P27),('Исходные данные'!C27-'Исходные данные'!$K$1)*'Исходные данные'!P27,IF(ISNUMBER('Исходные данные'!C27),0," ")))</f>
        <v> </v>
      </c>
      <c r="I28" s="231" t="str">
        <f>IF(ISNUMBER('Исходные данные'!L27),('Исходные данные'!C27-'Исходные данные'!$K$1)*'Исходные данные'!J27*'Исходные данные'!L27*'Исходные данные'!T27," ")</f>
        <v> </v>
      </c>
      <c r="J28" s="231" t="str">
        <f>IF(ISNUMBER('Исходные данные'!C27),('Исходные данные'!C27-'Исходные данные'!$K$1)*'Исходные данные'!Q27*'Исходные данные'!R27*'Исходные данные'!U27," ")</f>
        <v> </v>
      </c>
      <c r="K28" s="231" t="str">
        <f>IF(ISNUMBER('Исходные данные'!C27),IF('Исходные данные'!H27="V",0.05*(E28+F28+G28),0.1*(E28+F28+G28))," ")</f>
        <v> </v>
      </c>
      <c r="L28" s="231" t="str">
        <f>IF(ISNUMBER('Исходные данные'!C27),IF('Исходные данные'!$P$1&lt;=5,0.05*(E28+F28+G28),IF('Исходные данные'!$P$1&lt;=10,0.1*(E28+F28+G28),0.15*(E28+F28+G28)))," ")</f>
        <v> </v>
      </c>
      <c r="M28" s="231" t="str">
        <f>IF(ISNUMBER('Исходные данные'!C27),IF('Исходные данные'!V27&lt;&gt;"V",0,0.05*(E28+F28+G28))," ")</f>
        <v> </v>
      </c>
      <c r="N28" s="231" t="str">
        <f>IF(ISNUMBER('Исходные данные'!C27),E28+F28+G28+H28+I28+J28," ")</f>
        <v> </v>
      </c>
      <c r="O28" s="231" t="str">
        <f>IF(ISNUMBER('Исходные данные'!C27),K28+L28+M28," ")</f>
        <v> </v>
      </c>
      <c r="P28" s="231" t="str">
        <f>IF(ISNUMBER('Исходные данные'!C27),N28+O28," ")</f>
        <v> </v>
      </c>
    </row>
    <row r="29" spans="1:16" ht="12.75">
      <c r="A29" s="226"/>
      <c r="B29" s="229" t="str">
        <f>IF(ISNUMBER('Исходные данные'!C28),'Исходные данные'!A28," ")</f>
        <v> </v>
      </c>
      <c r="C29" s="230" t="str">
        <f>IF(ISNUMBER(B29),'Исходные данные'!B28," ")</f>
        <v> </v>
      </c>
      <c r="D29" s="228" t="str">
        <f>IF(ISNUMBER('Исходные данные'!C28),'Исходные данные'!C28," ")</f>
        <v> </v>
      </c>
      <c r="E29" s="231" t="str">
        <f>IF(ISNUMBER('Исходные данные'!C28),(('Исходные данные'!C28-'Исходные данные'!$K$1)*('Исходные данные'!D28*'Исходные данные'!E28-'Исходные данные'!F28-'Исходные данные'!G28)*'Исходные данные'!K28)," ")</f>
        <v> </v>
      </c>
      <c r="F29" s="231" t="str">
        <f>IF(ISNUMBER('Исходные данные'!C28),('Исходные данные'!C28-'Исходные данные'!$K$1)*'Исходные данные'!F28*'Исходные данные'!N28," ")</f>
        <v> </v>
      </c>
      <c r="G29" s="231" t="str">
        <f>IF(ISNUMBER('Исходные данные'!C28),('Исходные данные'!C28-'Исходные данные'!$K$1)*'Исходные данные'!G28*'Исходные данные'!O28," ")</f>
        <v> </v>
      </c>
      <c r="H29" s="231" t="str">
        <f>IF(ISNUMBER('Исходные данные'!M28),('Исходные данные'!C28-'Исходные данные'!$K$1)*'Исходные данные'!I28*'Исходные данные'!M28*'Исходные данные'!S28,IF(ISNUMBER('Исходные данные'!P28),('Исходные данные'!C28-'Исходные данные'!$K$1)*'Исходные данные'!P28,IF(ISNUMBER('Исходные данные'!C28),0," ")))</f>
        <v> </v>
      </c>
      <c r="I29" s="231" t="str">
        <f>IF(ISNUMBER('Исходные данные'!L28),('Исходные данные'!C28-'Исходные данные'!$K$1)*'Исходные данные'!J28*'Исходные данные'!L28*'Исходные данные'!T28," ")</f>
        <v> </v>
      </c>
      <c r="J29" s="231" t="str">
        <f>IF(ISNUMBER('Исходные данные'!C28),('Исходные данные'!C28-'Исходные данные'!$K$1)*'Исходные данные'!Q28*'Исходные данные'!R28*'Исходные данные'!U28," ")</f>
        <v> </v>
      </c>
      <c r="K29" s="231" t="str">
        <f>IF(ISNUMBER('Исходные данные'!C28),IF('Исходные данные'!H28="V",0.05*(E29+F29+G29),0.1*(E29+F29+G29))," ")</f>
        <v> </v>
      </c>
      <c r="L29" s="231" t="str">
        <f>IF(ISNUMBER('Исходные данные'!C28),IF('Исходные данные'!$P$1&lt;=5,0.05*(E29+F29+G29),IF('Исходные данные'!$P$1&lt;=10,0.1*(E29+F29+G29),0.15*(E29+F29+G29)))," ")</f>
        <v> </v>
      </c>
      <c r="M29" s="231" t="str">
        <f>IF(ISNUMBER('Исходные данные'!C28),IF('Исходные данные'!V28&lt;&gt;"V",0,0.05*(E29+F29+G29))," ")</f>
        <v> </v>
      </c>
      <c r="N29" s="231" t="str">
        <f>IF(ISNUMBER('Исходные данные'!C28),E29+F29+G29+H29+I29+J29," ")</f>
        <v> </v>
      </c>
      <c r="O29" s="231" t="str">
        <f>IF(ISNUMBER('Исходные данные'!C28),K29+L29+M29," ")</f>
        <v> </v>
      </c>
      <c r="P29" s="231" t="str">
        <f>IF(ISNUMBER('Исходные данные'!C28),N29+O29," ")</f>
        <v> </v>
      </c>
    </row>
    <row r="30" spans="1:16" ht="12.75">
      <c r="A30" s="226"/>
      <c r="B30" s="229" t="str">
        <f>IF(ISNUMBER('Исходные данные'!C29),'Исходные данные'!A29," ")</f>
        <v> </v>
      </c>
      <c r="C30" s="230" t="str">
        <f>IF(ISNUMBER(B30),'Исходные данные'!B29," ")</f>
        <v> </v>
      </c>
      <c r="D30" s="228" t="str">
        <f>IF(ISNUMBER('Исходные данные'!C29),'Исходные данные'!C29," ")</f>
        <v> </v>
      </c>
      <c r="E30" s="231" t="str">
        <f>IF(ISNUMBER('Исходные данные'!C29),(('Исходные данные'!C29-'Исходные данные'!$K$1)*('Исходные данные'!D29*'Исходные данные'!E29-'Исходные данные'!F29-'Исходные данные'!G29)*'Исходные данные'!K29)," ")</f>
        <v> </v>
      </c>
      <c r="F30" s="231" t="str">
        <f>IF(ISNUMBER('Исходные данные'!C29),('Исходные данные'!C29-'Исходные данные'!$K$1)*'Исходные данные'!F29*'Исходные данные'!N29," ")</f>
        <v> </v>
      </c>
      <c r="G30" s="231" t="str">
        <f>IF(ISNUMBER('Исходные данные'!C29),('Исходные данные'!C29-'Исходные данные'!$K$1)*'Исходные данные'!G29*'Исходные данные'!O29," ")</f>
        <v> </v>
      </c>
      <c r="H30" s="231" t="str">
        <f>IF(ISNUMBER('Исходные данные'!M29),('Исходные данные'!C29-'Исходные данные'!$K$1)*'Исходные данные'!I29*'Исходные данные'!M29*'Исходные данные'!S29,IF(ISNUMBER('Исходные данные'!P29),('Исходные данные'!C29-'Исходные данные'!$K$1)*'Исходные данные'!P29,IF(ISNUMBER('Исходные данные'!C29),0," ")))</f>
        <v> </v>
      </c>
      <c r="I30" s="231" t="str">
        <f>IF(ISNUMBER('Исходные данные'!L29),('Исходные данные'!C29-'Исходные данные'!$K$1)*'Исходные данные'!J29*'Исходные данные'!L29*'Исходные данные'!T29," ")</f>
        <v> </v>
      </c>
      <c r="J30" s="231" t="str">
        <f>IF(ISNUMBER('Исходные данные'!C29),('Исходные данные'!C29-'Исходные данные'!$K$1)*'Исходные данные'!Q29*'Исходные данные'!R29*'Исходные данные'!U29," ")</f>
        <v> </v>
      </c>
      <c r="K30" s="231" t="str">
        <f>IF(ISNUMBER('Исходные данные'!C29),IF('Исходные данные'!H29="V",0.05*(E30+F30+G30),0.1*(E30+F30+G30))," ")</f>
        <v> </v>
      </c>
      <c r="L30" s="231" t="str">
        <f>IF(ISNUMBER('Исходные данные'!C29),IF('Исходные данные'!$P$1&lt;=5,0.05*(E30+F30+G30),IF('Исходные данные'!$P$1&lt;=10,0.1*(E30+F30+G30),0.15*(E30+F30+G30)))," ")</f>
        <v> </v>
      </c>
      <c r="M30" s="231" t="str">
        <f>IF(ISNUMBER('Исходные данные'!C29),IF('Исходные данные'!V29&lt;&gt;"V",0,0.05*(E30+F30+G30))," ")</f>
        <v> </v>
      </c>
      <c r="N30" s="231" t="str">
        <f>IF(ISNUMBER('Исходные данные'!C29),E30+F30+G30+H30+I30+J30," ")</f>
        <v> </v>
      </c>
      <c r="O30" s="231" t="str">
        <f>IF(ISNUMBER('Исходные данные'!C29),K30+L30+M30," ")</f>
        <v> </v>
      </c>
      <c r="P30" s="231" t="str">
        <f>IF(ISNUMBER('Исходные данные'!C29),N30+O30," ")</f>
        <v> </v>
      </c>
    </row>
    <row r="31" spans="1:16" ht="12.75">
      <c r="A31" s="226"/>
      <c r="B31" s="229" t="str">
        <f>IF(ISNUMBER('Исходные данные'!C30),'Исходные данные'!A30," ")</f>
        <v> </v>
      </c>
      <c r="C31" s="230" t="str">
        <f>IF(ISNUMBER(B31),'Исходные данные'!B30," ")</f>
        <v> </v>
      </c>
      <c r="D31" s="228" t="str">
        <f>IF(ISNUMBER('Исходные данные'!C30),'Исходные данные'!C30," ")</f>
        <v> </v>
      </c>
      <c r="E31" s="231" t="str">
        <f>IF(ISNUMBER('Исходные данные'!C30),(('Исходные данные'!C30-'Исходные данные'!$K$1)*('Исходные данные'!D30*'Исходные данные'!E30-'Исходные данные'!F30-'Исходные данные'!G30)*'Исходные данные'!K30)," ")</f>
        <v> </v>
      </c>
      <c r="F31" s="231" t="str">
        <f>IF(ISNUMBER('Исходные данные'!C30),('Исходные данные'!C30-'Исходные данные'!$K$1)*'Исходные данные'!F30*'Исходные данные'!N30," ")</f>
        <v> </v>
      </c>
      <c r="G31" s="231" t="str">
        <f>IF(ISNUMBER('Исходные данные'!C30),('Исходные данные'!C30-'Исходные данные'!$K$1)*'Исходные данные'!G30*'Исходные данные'!O30," ")</f>
        <v> </v>
      </c>
      <c r="H31" s="231" t="str">
        <f>IF(ISNUMBER('Исходные данные'!M30),('Исходные данные'!C30-'Исходные данные'!$K$1)*'Исходные данные'!I30*'Исходные данные'!M30*'Исходные данные'!S30,IF(ISNUMBER('Исходные данные'!P30),('Исходные данные'!C30-'Исходные данные'!$K$1)*'Исходные данные'!P30,IF(ISNUMBER('Исходные данные'!C30),0," ")))</f>
        <v> </v>
      </c>
      <c r="I31" s="231" t="str">
        <f>IF(ISNUMBER('Исходные данные'!L30),('Исходные данные'!C30-'Исходные данные'!$K$1)*'Исходные данные'!J30*'Исходные данные'!L30*'Исходные данные'!T30," ")</f>
        <v> </v>
      </c>
      <c r="J31" s="231" t="str">
        <f>IF(ISNUMBER('Исходные данные'!C30),('Исходные данные'!C30-'Исходные данные'!$K$1)*'Исходные данные'!Q30*'Исходные данные'!R30*'Исходные данные'!U30," ")</f>
        <v> </v>
      </c>
      <c r="K31" s="231" t="str">
        <f>IF(ISNUMBER('Исходные данные'!C30),IF('Исходные данные'!H30="V",0.05*(E31+F31+G31),0.1*(E31+F31+G31))," ")</f>
        <v> </v>
      </c>
      <c r="L31" s="231" t="str">
        <f>IF(ISNUMBER('Исходные данные'!C30),IF('Исходные данные'!$P$1&lt;=5,0.05*(E31+F31+G31),IF('Исходные данные'!$P$1&lt;=10,0.1*(E31+F31+G31),0.15*(E31+F31+G31)))," ")</f>
        <v> </v>
      </c>
      <c r="M31" s="231" t="str">
        <f>IF(ISNUMBER('Исходные данные'!C30),IF('Исходные данные'!V30&lt;&gt;"V",0,0.05*(E31+F31+G31))," ")</f>
        <v> </v>
      </c>
      <c r="N31" s="231" t="str">
        <f>IF(ISNUMBER('Исходные данные'!C30),E31+F31+G31+H31+I31+J31," ")</f>
        <v> </v>
      </c>
      <c r="O31" s="231" t="str">
        <f>IF(ISNUMBER('Исходные данные'!C30),K31+L31+M31," ")</f>
        <v> </v>
      </c>
      <c r="P31" s="231" t="str">
        <f>IF(ISNUMBER('Исходные данные'!C30),N31+O31," ")</f>
        <v> </v>
      </c>
    </row>
    <row r="32" spans="1:16" ht="12.75">
      <c r="A32" s="226"/>
      <c r="B32" s="229" t="str">
        <f>IF(ISNUMBER('Исходные данные'!C31),'Исходные данные'!A31," ")</f>
        <v> </v>
      </c>
      <c r="C32" s="230" t="str">
        <f>IF(ISNUMBER(B32),'Исходные данные'!B31," ")</f>
        <v> </v>
      </c>
      <c r="D32" s="228" t="str">
        <f>IF(ISNUMBER('Исходные данные'!C31),'Исходные данные'!C31," ")</f>
        <v> </v>
      </c>
      <c r="E32" s="231" t="str">
        <f>IF(ISNUMBER('Исходные данные'!C31),(('Исходные данные'!C31-'Исходные данные'!$K$1)*('Исходные данные'!D31*'Исходные данные'!E31-'Исходные данные'!F31-'Исходные данные'!G31)*'Исходные данные'!K31)," ")</f>
        <v> </v>
      </c>
      <c r="F32" s="231" t="str">
        <f>IF(ISNUMBER('Исходные данные'!C31),('Исходные данные'!C31-'Исходные данные'!$K$1)*'Исходные данные'!F31*'Исходные данные'!N31," ")</f>
        <v> </v>
      </c>
      <c r="G32" s="231" t="str">
        <f>IF(ISNUMBER('Исходные данные'!C31),('Исходные данные'!C31-'Исходные данные'!$K$1)*'Исходные данные'!G31*'Исходные данные'!O31," ")</f>
        <v> </v>
      </c>
      <c r="H32" s="231" t="str">
        <f>IF(ISNUMBER('Исходные данные'!M31),('Исходные данные'!C31-'Исходные данные'!$K$1)*'Исходные данные'!I31*'Исходные данные'!M31*'Исходные данные'!S31,IF(ISNUMBER('Исходные данные'!P31),('Исходные данные'!C31-'Исходные данные'!$K$1)*'Исходные данные'!P31,IF(ISNUMBER('Исходные данные'!C31),0," ")))</f>
        <v> </v>
      </c>
      <c r="I32" s="231" t="str">
        <f>IF(ISNUMBER('Исходные данные'!L31),('Исходные данные'!C31-'Исходные данные'!$K$1)*'Исходные данные'!J31*'Исходные данные'!L31*'Исходные данные'!T31," ")</f>
        <v> </v>
      </c>
      <c r="J32" s="231" t="str">
        <f>IF(ISNUMBER('Исходные данные'!C31),('Исходные данные'!C31-'Исходные данные'!$K$1)*'Исходные данные'!Q31*'Исходные данные'!R31*'Исходные данные'!U31," ")</f>
        <v> </v>
      </c>
      <c r="K32" s="231" t="str">
        <f>IF(ISNUMBER('Исходные данные'!C31),IF('Исходные данные'!H31="V",0.05*(E32+F32+G32),0.1*(E32+F32+G32))," ")</f>
        <v> </v>
      </c>
      <c r="L32" s="231" t="str">
        <f>IF(ISNUMBER('Исходные данные'!C31),IF('Исходные данные'!$P$1&lt;=5,0.05*(E32+F32+G32),IF('Исходные данные'!$P$1&lt;=10,0.1*(E32+F32+G32),0.15*(E32+F32+G32)))," ")</f>
        <v> </v>
      </c>
      <c r="M32" s="231" t="str">
        <f>IF(ISNUMBER('Исходные данные'!C31),IF('Исходные данные'!V31&lt;&gt;"V",0,0.05*(E32+F32+G32))," ")</f>
        <v> </v>
      </c>
      <c r="N32" s="231" t="str">
        <f>IF(ISNUMBER('Исходные данные'!C31),E32+F32+G32+H32+I32+J32," ")</f>
        <v> </v>
      </c>
      <c r="O32" s="231" t="str">
        <f>IF(ISNUMBER('Исходные данные'!C31),K32+L32+M32," ")</f>
        <v> </v>
      </c>
      <c r="P32" s="231" t="str">
        <f>IF(ISNUMBER('Исходные данные'!C31),N32+O32," ")</f>
        <v> </v>
      </c>
    </row>
    <row r="33" spans="1:16" ht="12.75">
      <c r="A33" s="226"/>
      <c r="B33" s="229" t="str">
        <f>IF(ISNUMBER('Исходные данные'!C32),'Исходные данные'!A32," ")</f>
        <v> </v>
      </c>
      <c r="C33" s="230" t="str">
        <f>IF(ISNUMBER(B33),'Исходные данные'!B32," ")</f>
        <v> </v>
      </c>
      <c r="D33" s="228" t="str">
        <f>IF(ISNUMBER('Исходные данные'!C32),'Исходные данные'!C32," ")</f>
        <v> </v>
      </c>
      <c r="E33" s="231" t="str">
        <f>IF(ISNUMBER('Исходные данные'!C32),(('Исходные данные'!C32-'Исходные данные'!$K$1)*('Исходные данные'!D32*'Исходные данные'!E32-'Исходные данные'!F32-'Исходные данные'!G32)*'Исходные данные'!K32)," ")</f>
        <v> </v>
      </c>
      <c r="F33" s="231" t="str">
        <f>IF(ISNUMBER('Исходные данные'!C32),('Исходные данные'!C32-'Исходные данные'!$K$1)*'Исходные данные'!F32*'Исходные данные'!N32," ")</f>
        <v> </v>
      </c>
      <c r="G33" s="231" t="str">
        <f>IF(ISNUMBER('Исходные данные'!C32),('Исходные данные'!C32-'Исходные данные'!$K$1)*'Исходные данные'!G32*'Исходные данные'!O32," ")</f>
        <v> </v>
      </c>
      <c r="H33" s="231" t="str">
        <f>IF(ISNUMBER('Исходные данные'!M32),('Исходные данные'!C32-'Исходные данные'!$K$1)*'Исходные данные'!I32*'Исходные данные'!M32*'Исходные данные'!S32,IF(ISNUMBER('Исходные данные'!P32),('Исходные данные'!C32-'Исходные данные'!$K$1)*'Исходные данные'!P32,IF(ISNUMBER('Исходные данные'!C32),0," ")))</f>
        <v> </v>
      </c>
      <c r="I33" s="231" t="str">
        <f>IF(ISNUMBER('Исходные данные'!L32),('Исходные данные'!C32-'Исходные данные'!$K$1)*'Исходные данные'!J32*'Исходные данные'!L32*'Исходные данные'!T32," ")</f>
        <v> </v>
      </c>
      <c r="J33" s="231" t="str">
        <f>IF(ISNUMBER('Исходные данные'!C32),('Исходные данные'!C32-'Исходные данные'!$K$1)*'Исходные данные'!Q32*'Исходные данные'!R32*'Исходные данные'!U32," ")</f>
        <v> </v>
      </c>
      <c r="K33" s="231" t="str">
        <f>IF(ISNUMBER('Исходные данные'!C32),IF('Исходные данные'!H32="V",0.05*(E33+F33+G33),0.1*(E33+F33+G33))," ")</f>
        <v> </v>
      </c>
      <c r="L33" s="231" t="str">
        <f>IF(ISNUMBER('Исходные данные'!C32),IF('Исходные данные'!$P$1&lt;=5,0.05*(E33+F33+G33),IF('Исходные данные'!$P$1&lt;=10,0.1*(E33+F33+G33),0.15*(E33+F33+G33)))," ")</f>
        <v> </v>
      </c>
      <c r="M33" s="231" t="str">
        <f>IF(ISNUMBER('Исходные данные'!C32),IF('Исходные данные'!V32&lt;&gt;"V",0,0.05*(E33+F33+G33))," ")</f>
        <v> </v>
      </c>
      <c r="N33" s="231" t="str">
        <f>IF(ISNUMBER('Исходные данные'!C32),E33+F33+G33+H33+I33+J33," ")</f>
        <v> </v>
      </c>
      <c r="O33" s="231" t="str">
        <f>IF(ISNUMBER('Исходные данные'!C32),K33+L33+M33," ")</f>
        <v> </v>
      </c>
      <c r="P33" s="231" t="str">
        <f>IF(ISNUMBER('Исходные данные'!C32),N33+O33," ")</f>
        <v> </v>
      </c>
    </row>
    <row r="34" spans="1:16" ht="12.75">
      <c r="A34" s="226"/>
      <c r="B34" s="229" t="str">
        <f>IF(ISNUMBER('Исходные данные'!C33),'Исходные данные'!A33," ")</f>
        <v> </v>
      </c>
      <c r="C34" s="230" t="str">
        <f>IF(ISNUMBER(B34),'Исходные данные'!B33," ")</f>
        <v> </v>
      </c>
      <c r="D34" s="228" t="str">
        <f>IF(ISNUMBER('Исходные данные'!C33),'Исходные данные'!C33," ")</f>
        <v> </v>
      </c>
      <c r="E34" s="231" t="str">
        <f>IF(ISNUMBER('Исходные данные'!C33),(('Исходные данные'!C33-'Исходные данные'!$K$1)*('Исходные данные'!D33*'Исходные данные'!E33-'Исходные данные'!F33-'Исходные данные'!G33)*'Исходные данные'!K33)," ")</f>
        <v> </v>
      </c>
      <c r="F34" s="231" t="str">
        <f>IF(ISNUMBER('Исходные данные'!C33),('Исходные данные'!C33-'Исходные данные'!$K$1)*'Исходные данные'!F33*'Исходные данные'!N33," ")</f>
        <v> </v>
      </c>
      <c r="G34" s="231" t="str">
        <f>IF(ISNUMBER('Исходные данные'!C33),('Исходные данные'!C33-'Исходные данные'!$K$1)*'Исходные данные'!G33*'Исходные данные'!O33," ")</f>
        <v> </v>
      </c>
      <c r="H34" s="231" t="str">
        <f>IF(ISNUMBER('Исходные данные'!M33),('Исходные данные'!C33-'Исходные данные'!$K$1)*'Исходные данные'!I33*'Исходные данные'!M33*'Исходные данные'!S33,IF(ISNUMBER('Исходные данные'!P33),('Исходные данные'!C33-'Исходные данные'!$K$1)*'Исходные данные'!P33,IF(ISNUMBER('Исходные данные'!C33),0," ")))</f>
        <v> </v>
      </c>
      <c r="I34" s="231" t="str">
        <f>IF(ISNUMBER('Исходные данные'!L33),('Исходные данные'!C33-'Исходные данные'!$K$1)*'Исходные данные'!J33*'Исходные данные'!L33*'Исходные данные'!T33," ")</f>
        <v> </v>
      </c>
      <c r="J34" s="231" t="str">
        <f>IF(ISNUMBER('Исходные данные'!C33),('Исходные данные'!C33-'Исходные данные'!$K$1)*'Исходные данные'!Q33*'Исходные данные'!R33*'Исходные данные'!U33," ")</f>
        <v> </v>
      </c>
      <c r="K34" s="231" t="str">
        <f>IF(ISNUMBER('Исходные данные'!C33),IF('Исходные данные'!H33="V",0.05*(E34+F34+G34),0.1*(E34+F34+G34))," ")</f>
        <v> </v>
      </c>
      <c r="L34" s="231" t="str">
        <f>IF(ISNUMBER('Исходные данные'!C33),IF('Исходные данные'!$P$1&lt;=5,0.05*(E34+F34+G34),IF('Исходные данные'!$P$1&lt;=10,0.1*(E34+F34+G34),0.15*(E34+F34+G34)))," ")</f>
        <v> </v>
      </c>
      <c r="M34" s="231" t="str">
        <f>IF(ISNUMBER('Исходные данные'!C33),IF('Исходные данные'!V33&lt;&gt;"V",0,0.05*(E34+F34+G34))," ")</f>
        <v> </v>
      </c>
      <c r="N34" s="231" t="str">
        <f>IF(ISNUMBER('Исходные данные'!C33),E34+F34+G34+H34+I34+J34," ")</f>
        <v> </v>
      </c>
      <c r="O34" s="231" t="str">
        <f>IF(ISNUMBER('Исходные данные'!C33),K34+L34+M34," ")</f>
        <v> </v>
      </c>
      <c r="P34" s="231" t="str">
        <f>IF(ISNUMBER('Исходные данные'!C33),N34+O34," ")</f>
        <v> </v>
      </c>
    </row>
    <row r="35" spans="1:16" ht="12.75">
      <c r="A35" s="226"/>
      <c r="B35" s="229" t="str">
        <f>IF(ISNUMBER('Исходные данные'!C34),'Исходные данные'!A34," ")</f>
        <v> </v>
      </c>
      <c r="C35" s="230" t="str">
        <f>IF(ISNUMBER(B35),'Исходные данные'!B34," ")</f>
        <v> </v>
      </c>
      <c r="D35" s="228" t="str">
        <f>IF(ISNUMBER('Исходные данные'!C34),'Исходные данные'!C34," ")</f>
        <v> </v>
      </c>
      <c r="E35" s="231" t="str">
        <f>IF(ISNUMBER('Исходные данные'!C34),(('Исходные данные'!C34-'Исходные данные'!$K$1)*('Исходные данные'!D34*'Исходные данные'!E34-'Исходные данные'!F34-'Исходные данные'!G34)*'Исходные данные'!K34)," ")</f>
        <v> </v>
      </c>
      <c r="F35" s="231" t="str">
        <f>IF(ISNUMBER('Исходные данные'!C34),('Исходные данные'!C34-'Исходные данные'!$K$1)*'Исходные данные'!F34*'Исходные данные'!N34," ")</f>
        <v> </v>
      </c>
      <c r="G35" s="231" t="str">
        <f>IF(ISNUMBER('Исходные данные'!C34),('Исходные данные'!C34-'Исходные данные'!$K$1)*'Исходные данные'!G34*'Исходные данные'!O34," ")</f>
        <v> </v>
      </c>
      <c r="H35" s="231" t="str">
        <f>IF(ISNUMBER('Исходные данные'!M34),('Исходные данные'!C34-'Исходные данные'!$K$1)*'Исходные данные'!I34*'Исходные данные'!M34*'Исходные данные'!S34,IF(ISNUMBER('Исходные данные'!P34),('Исходные данные'!C34-'Исходные данные'!$K$1)*'Исходные данные'!P34,IF(ISNUMBER('Исходные данные'!C34),0," ")))</f>
        <v> </v>
      </c>
      <c r="I35" s="231" t="str">
        <f>IF(ISNUMBER('Исходные данные'!L34),('Исходные данные'!C34-'Исходные данные'!$K$1)*'Исходные данные'!J34*'Исходные данные'!L34*'Исходные данные'!T34," ")</f>
        <v> </v>
      </c>
      <c r="J35" s="231" t="str">
        <f>IF(ISNUMBER('Исходные данные'!C34),('Исходные данные'!C34-'Исходные данные'!$K$1)*'Исходные данные'!Q34*'Исходные данные'!R34*'Исходные данные'!U34," ")</f>
        <v> </v>
      </c>
      <c r="K35" s="231" t="str">
        <f>IF(ISNUMBER('Исходные данные'!C34),IF('Исходные данные'!H34="V",0.05*(E35+F35+G35),0.1*(E35+F35+G35))," ")</f>
        <v> </v>
      </c>
      <c r="L35" s="231" t="str">
        <f>IF(ISNUMBER('Исходные данные'!C34),IF('Исходные данные'!$P$1&lt;=5,0.05*(E35+F35+G35),IF('Исходные данные'!$P$1&lt;=10,0.1*(E35+F35+G35),0.15*(E35+F35+G35)))," ")</f>
        <v> </v>
      </c>
      <c r="M35" s="231" t="str">
        <f>IF(ISNUMBER('Исходные данные'!C34),IF('Исходные данные'!V34&lt;&gt;"V",0,0.05*(E35+F35+G35))," ")</f>
        <v> </v>
      </c>
      <c r="N35" s="231" t="str">
        <f>IF(ISNUMBER('Исходные данные'!C34),E35+F35+G35+H35+I35+J35," ")</f>
        <v> </v>
      </c>
      <c r="O35" s="231" t="str">
        <f>IF(ISNUMBER('Исходные данные'!C34),K35+L35+M35," ")</f>
        <v> </v>
      </c>
      <c r="P35" s="231" t="str">
        <f>IF(ISNUMBER('Исходные данные'!C34),N35+O35," ")</f>
        <v> </v>
      </c>
    </row>
    <row r="36" spans="1:16" ht="12.75">
      <c r="A36" s="226"/>
      <c r="B36" s="229"/>
      <c r="C36" s="230"/>
      <c r="D36" s="228"/>
      <c r="E36" s="231">
        <f>SUM(E5:E35)</f>
        <v>3606.6870000000004</v>
      </c>
      <c r="F36" s="231">
        <f aca="true" t="shared" si="0" ref="F36:P36">SUM(F5:F35)</f>
        <v>307.3949999999999</v>
      </c>
      <c r="G36" s="231">
        <f t="shared" si="0"/>
        <v>831.5999999999999</v>
      </c>
      <c r="H36" s="231">
        <f t="shared" si="0"/>
        <v>720</v>
      </c>
      <c r="I36" s="231">
        <f t="shared" si="0"/>
        <v>2696.625</v>
      </c>
      <c r="J36" s="231">
        <f t="shared" si="0"/>
        <v>418.32000000000005</v>
      </c>
      <c r="K36" s="231">
        <f t="shared" si="0"/>
        <v>237.28410000000005</v>
      </c>
      <c r="L36" s="231">
        <f t="shared" si="0"/>
        <v>237.28410000000005</v>
      </c>
      <c r="M36" s="231">
        <f t="shared" si="0"/>
        <v>237.28410000000005</v>
      </c>
      <c r="N36" s="231">
        <f t="shared" si="0"/>
        <v>8580.627</v>
      </c>
      <c r="O36" s="231">
        <f t="shared" si="0"/>
        <v>711.8523000000001</v>
      </c>
      <c r="P36" s="231">
        <f t="shared" si="0"/>
        <v>9292.4793</v>
      </c>
    </row>
    <row r="37" spans="2:16" ht="12.75">
      <c r="B37" s="193" t="str">
        <f>IF(ISNUMBER('Исходные данные'!C36),'Исходные данные'!A36," ")</f>
        <v> 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</row>
    <row r="38" spans="1:16" ht="12.75">
      <c r="A38" s="191"/>
      <c r="B38" s="193" t="str">
        <f>IF(ISNUMBER('Исходные данные'!C37),'Исходные данные'!A37," ")</f>
        <v> 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</row>
    <row r="39" spans="1:16" ht="12.75">
      <c r="A39" s="191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</row>
    <row r="40" spans="1:16" ht="12.75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</row>
    <row r="41" spans="1:16" ht="12.75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1:16" ht="12.75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</row>
  </sheetData>
  <sheetProtection sheet="1"/>
  <mergeCells count="12">
    <mergeCell ref="N4:P4"/>
    <mergeCell ref="N2:N3"/>
    <mergeCell ref="O2:O3"/>
    <mergeCell ref="P2:P3"/>
    <mergeCell ref="C2:C4"/>
    <mergeCell ref="B2:B4"/>
    <mergeCell ref="E4:J4"/>
    <mergeCell ref="E2:J2"/>
    <mergeCell ref="D2:D3"/>
    <mergeCell ref="D1:L1"/>
    <mergeCell ref="K4:M4"/>
    <mergeCell ref="K2:M2"/>
  </mergeCells>
  <hyperlinks>
    <hyperlink ref="P5" r:id="rId1" display="http://www.rst-s.ru/"/>
  </hyperlink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r:id="rId2"/>
  <headerFooter alignWithMargins="0">
    <oddHeader>&amp;CИТОГОВАЯ  ТАБЛИЦА  ТЕПЛОВЫХ  ПОТЕРЬ.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6" sqref="L6"/>
    </sheetView>
  </sheetViews>
  <sheetFormatPr defaultColWidth="9.00390625" defaultRowHeight="12.75"/>
  <cols>
    <col min="1" max="1" width="7.875" style="0" customWidth="1"/>
    <col min="2" max="2" width="5.375" style="0" customWidth="1"/>
    <col min="3" max="3" width="14.375" style="0" customWidth="1"/>
    <col min="4" max="4" width="9.25390625" style="0" bestFit="1" customWidth="1"/>
    <col min="8" max="8" width="9.875" style="0" bestFit="1" customWidth="1"/>
    <col min="9" max="9" width="9.75390625" style="0" customWidth="1"/>
    <col min="11" max="11" width="8.375" style="0" customWidth="1"/>
    <col min="12" max="12" width="14.875" style="0" customWidth="1"/>
    <col min="13" max="13" width="5.75390625" style="0" customWidth="1"/>
  </cols>
  <sheetData>
    <row r="1" spans="1:13" ht="12.75" customHeight="1">
      <c r="A1" s="232"/>
      <c r="B1" s="233"/>
      <c r="C1" s="313" t="s">
        <v>209</v>
      </c>
      <c r="D1" s="313"/>
      <c r="E1" s="313"/>
      <c r="F1" s="313"/>
      <c r="G1" s="313"/>
      <c r="H1" s="313"/>
      <c r="I1" s="314"/>
      <c r="J1" s="242" t="s">
        <v>199</v>
      </c>
      <c r="K1" s="249">
        <v>150</v>
      </c>
      <c r="L1" s="242" t="s">
        <v>198</v>
      </c>
      <c r="M1" s="76"/>
    </row>
    <row r="2" spans="1:13" ht="12.75" customHeight="1" thickBot="1">
      <c r="A2" s="232"/>
      <c r="B2" s="233"/>
      <c r="C2" s="315"/>
      <c r="D2" s="315"/>
      <c r="E2" s="315"/>
      <c r="F2" s="315"/>
      <c r="G2" s="315"/>
      <c r="H2" s="315"/>
      <c r="I2" s="314"/>
      <c r="J2" s="242" t="s">
        <v>196</v>
      </c>
      <c r="K2" s="249">
        <v>670</v>
      </c>
      <c r="L2" s="242" t="s">
        <v>197</v>
      </c>
      <c r="M2" s="76"/>
    </row>
    <row r="3" spans="1:13" ht="39" thickTop="1">
      <c r="A3" s="232"/>
      <c r="B3" s="234" t="s">
        <v>187</v>
      </c>
      <c r="C3" s="234" t="s">
        <v>189</v>
      </c>
      <c r="D3" s="235" t="s">
        <v>190</v>
      </c>
      <c r="E3" s="236" t="s">
        <v>205</v>
      </c>
      <c r="F3" s="237" t="s">
        <v>206</v>
      </c>
      <c r="G3" s="238" t="s">
        <v>207</v>
      </c>
      <c r="H3" s="239" t="s">
        <v>192</v>
      </c>
      <c r="I3" s="240" t="s">
        <v>193</v>
      </c>
      <c r="J3" s="248" t="s">
        <v>194</v>
      </c>
      <c r="K3" s="241" t="s">
        <v>191</v>
      </c>
      <c r="L3" s="234" t="s">
        <v>195</v>
      </c>
      <c r="M3" s="76"/>
    </row>
    <row r="4" spans="1:13" ht="12.75">
      <c r="A4" s="232"/>
      <c r="B4" s="242">
        <f>IF(ISNUMBER('Исходные данные'!C4),'Исходные данные'!A4," ")</f>
        <v>1</v>
      </c>
      <c r="C4" s="243" t="str">
        <f>IF(ISNUMBER('Исходные данные'!C4),'Исходные данные'!B4," ")</f>
        <v>кафе</v>
      </c>
      <c r="D4" s="198">
        <f>IF(ISNUMBER('Исходные данные'!C4),'РЕЗУЛЬТАТЫ РАСЧЕТА'!P5," ")</f>
        <v>9292.4793</v>
      </c>
      <c r="E4" s="220">
        <f>IF(ISNUMBER('Исходные данные'!C4),CEILING(D4/(K4*0.462),1)," ")</f>
        <v>47</v>
      </c>
      <c r="F4" s="199">
        <f>IF(ISNUMBER('Исходные данные'!C4),E4*0.024662*104*4," ")</f>
        <v>482.191424</v>
      </c>
      <c r="G4" s="221">
        <f>IF(ISNUMBER('Исходные данные'!C4),E4*$K$1," ")</f>
        <v>7050</v>
      </c>
      <c r="H4" s="220">
        <f>IF(ISNUMBER('Исходные данные'!C4),D4/K4," ")</f>
        <v>21.37957439605588</v>
      </c>
      <c r="I4" s="199">
        <f>IF(ISNUMBER('Исходные данные'!C4),H4/$L$8," ")</f>
        <v>62.88110116487023</v>
      </c>
      <c r="J4" s="221">
        <f>IF(ISNUMBER('Исходные данные'!C4),CEILING(I4,1)/7*CEILING($K$2,1)," ")</f>
        <v>6030</v>
      </c>
      <c r="K4" s="244">
        <f>IF(ISNUMBER('Исходные данные'!C4),(360+220/28*(27.5-'Исходные данные'!C4))," ")</f>
        <v>434.6428571428571</v>
      </c>
      <c r="L4" s="234" t="s">
        <v>200</v>
      </c>
      <c r="M4" s="76"/>
    </row>
    <row r="5" spans="1:13" ht="12.75">
      <c r="A5" s="232"/>
      <c r="B5" s="242" t="str">
        <f>IF(ISNUMBER('Исходные данные'!C5),'Исходные данные'!A5," ")</f>
        <v> </v>
      </c>
      <c r="C5" s="243" t="str">
        <f>IF(ISNUMBER('Исходные данные'!C5),'Исходные данные'!B5," ")</f>
        <v> </v>
      </c>
      <c r="D5" s="198" t="str">
        <f>IF(ISNUMBER('Исходные данные'!C5),'РЕЗУЛЬТАТЫ РАСЧЕТА'!P6," ")</f>
        <v> </v>
      </c>
      <c r="E5" s="220" t="str">
        <f>IF(ISNUMBER('Исходные данные'!C5),CEILING(D5/(K5*0.462),1)," ")</f>
        <v> </v>
      </c>
      <c r="F5" s="199" t="str">
        <f>IF(ISNUMBER('Исходные данные'!C5),E5*0.024662*104*4," ")</f>
        <v> </v>
      </c>
      <c r="G5" s="221" t="str">
        <f>IF(ISNUMBER('Исходные данные'!C5),E5*$K$1," ")</f>
        <v> </v>
      </c>
      <c r="H5" s="220" t="str">
        <f>IF(ISNUMBER('Исходные данные'!C5),D5/K5," ")</f>
        <v> </v>
      </c>
      <c r="I5" s="199" t="str">
        <f>IF(ISNUMBER('Исходные данные'!C5),H5/$L$8," ")</f>
        <v> </v>
      </c>
      <c r="J5" s="221" t="str">
        <f>IF(ISNUMBER('Исходные данные'!C5),CEILING(I5,1)/7*CEILING($K$2,1)," ")</f>
        <v> </v>
      </c>
      <c r="K5" s="244" t="str">
        <f>IF(ISNUMBER('Исходные данные'!C5),(360+220/28*(27.5-'Исходные данные'!C5))," ")</f>
        <v> </v>
      </c>
      <c r="L5" s="234" t="s">
        <v>201</v>
      </c>
      <c r="M5" s="76"/>
    </row>
    <row r="6" spans="1:15" ht="12.75">
      <c r="A6" s="232"/>
      <c r="B6" s="242" t="str">
        <f>IF(ISNUMBER('Исходные данные'!C6),'Исходные данные'!A6," ")</f>
        <v> </v>
      </c>
      <c r="C6" s="243" t="str">
        <f>IF(ISNUMBER('Исходные данные'!C6),'Исходные данные'!B6," ")</f>
        <v> </v>
      </c>
      <c r="D6" s="198" t="str">
        <f>IF(ISNUMBER('Исходные данные'!C6),'РЕЗУЛЬТАТЫ РАСЧЕТА'!P7," ")</f>
        <v> </v>
      </c>
      <c r="E6" s="220" t="str">
        <f>IF(ISNUMBER('Исходные данные'!C6),CEILING(D6/(K6*0.462),1)," ")</f>
        <v> </v>
      </c>
      <c r="F6" s="199" t="str">
        <f>IF(ISNUMBER('Исходные данные'!C6),E6*0.024662*104*4," ")</f>
        <v> </v>
      </c>
      <c r="G6" s="221" t="str">
        <f>IF(ISNUMBER('Исходные данные'!C6),E6*$K$1," ")</f>
        <v> </v>
      </c>
      <c r="H6" s="220" t="str">
        <f>IF(ISNUMBER('Исходные данные'!C6),D6/K6," ")</f>
        <v> </v>
      </c>
      <c r="I6" s="199" t="str">
        <f>IF(ISNUMBER('Исходные данные'!C6),H6/$L$8," ")</f>
        <v> </v>
      </c>
      <c r="J6" s="221" t="str">
        <f>IF(ISNUMBER('Исходные данные'!C6),CEILING(I6,1)/7*CEILING($K$2,1)," ")</f>
        <v> </v>
      </c>
      <c r="K6" s="244" t="str">
        <f>IF(ISNUMBER('Исходные данные'!C6),(360+220/28*(27.5-'Исходные данные'!C6))," ")</f>
        <v> </v>
      </c>
      <c r="L6" s="234" t="s">
        <v>202</v>
      </c>
      <c r="O6" s="259" t="s">
        <v>218</v>
      </c>
    </row>
    <row r="7" spans="1:14" ht="12.75">
      <c r="A7" s="232"/>
      <c r="B7" s="242" t="str">
        <f>IF(ISNUMBER('Исходные данные'!C7),'Исходные данные'!A7," ")</f>
        <v> </v>
      </c>
      <c r="C7" s="243" t="str">
        <f>IF(ISNUMBER('Исходные данные'!C7),'Исходные данные'!B7," ")</f>
        <v> </v>
      </c>
      <c r="D7" s="198" t="str">
        <f>IF(ISNUMBER('Исходные данные'!C7),'РЕЗУЛЬТАТЫ РАСЧЕТА'!P8," ")</f>
        <v> </v>
      </c>
      <c r="E7" s="220" t="str">
        <f>IF(ISNUMBER('Исходные данные'!C7),CEILING(D7/(K7*0.462),1)," ")</f>
        <v> </v>
      </c>
      <c r="F7" s="199" t="str">
        <f>IF(ISNUMBER('Исходные данные'!C7),E7*0.024662*104*4," ")</f>
        <v> </v>
      </c>
      <c r="G7" s="221" t="str">
        <f>IF(ISNUMBER('Исходные данные'!C7),E7*$K$1," ")</f>
        <v> </v>
      </c>
      <c r="H7" s="220" t="str">
        <f>IF(ISNUMBER('Исходные данные'!C7),D7/K7," ")</f>
        <v> </v>
      </c>
      <c r="I7" s="199" t="str">
        <f>IF(ISNUMBER('Исходные данные'!C7),H7/$L$8," ")</f>
        <v> </v>
      </c>
      <c r="J7" s="221" t="str">
        <f>IF(ISNUMBER('Исходные данные'!C7),CEILING(I7,1)/7*CEILING($K$2,1)," ")</f>
        <v> </v>
      </c>
      <c r="K7" s="244" t="str">
        <f>IF(ISNUMBER('Исходные данные'!C7),(360+220/28*(27.5-'Исходные данные'!C7))," ")</f>
        <v> </v>
      </c>
      <c r="L7" s="234" t="s">
        <v>203</v>
      </c>
      <c r="M7" s="76"/>
      <c r="N7" s="76"/>
    </row>
    <row r="8" spans="1:14" ht="12.75">
      <c r="A8" s="232"/>
      <c r="B8" s="242" t="str">
        <f>IF(ISNUMBER('Исходные данные'!C8),'Исходные данные'!A8," ")</f>
        <v> </v>
      </c>
      <c r="C8" s="243" t="str">
        <f>IF(ISNUMBER('Исходные данные'!C8),'Исходные данные'!B8," ")</f>
        <v> </v>
      </c>
      <c r="D8" s="198" t="str">
        <f>IF(ISNUMBER('Исходные данные'!C8),'РЕЗУЛЬТАТЫ РАСЧЕТА'!P9," ")</f>
        <v> </v>
      </c>
      <c r="E8" s="220" t="str">
        <f>IF(ISNUMBER('Исходные данные'!C8),CEILING(D8/(K8*0.462),1)," ")</f>
        <v> </v>
      </c>
      <c r="F8" s="199" t="str">
        <f>IF(ISNUMBER('Исходные данные'!C8),E8*0.024662*104*4," ")</f>
        <v> </v>
      </c>
      <c r="G8" s="221" t="str">
        <f>IF(ISNUMBER('Исходные данные'!C8),E8*$K$1," ")</f>
        <v> </v>
      </c>
      <c r="H8" s="220" t="str">
        <f>IF(ISNUMBER('Исходные данные'!C8),D8/K8," ")</f>
        <v> </v>
      </c>
      <c r="I8" s="199" t="str">
        <f>IF(ISNUMBER('Исходные данные'!C8),H8/$L$8," ")</f>
        <v> </v>
      </c>
      <c r="J8" s="221" t="str">
        <f>IF(ISNUMBER('Исходные данные'!C8),CEILING(I8,1)/7*CEILING($K$2,1)," ")</f>
        <v> </v>
      </c>
      <c r="K8" s="244" t="str">
        <f>IF(ISNUMBER('Исходные данные'!C8),(360+220/28*(27.5-'Исходные данные'!C8))," ")</f>
        <v> </v>
      </c>
      <c r="L8" s="249">
        <v>0.34</v>
      </c>
      <c r="M8" s="76"/>
      <c r="N8" s="76"/>
    </row>
    <row r="9" spans="1:14" ht="12.75">
      <c r="A9" s="232"/>
      <c r="B9" s="242" t="str">
        <f>IF(ISNUMBER('Исходные данные'!C9),'Исходные данные'!A9," ")</f>
        <v> </v>
      </c>
      <c r="C9" s="243" t="str">
        <f>IF(ISNUMBER('Исходные данные'!C9),'Исходные данные'!B9," ")</f>
        <v> </v>
      </c>
      <c r="D9" s="198" t="str">
        <f>IF(ISNUMBER('Исходные данные'!C9),'РЕЗУЛЬТАТЫ РАСЧЕТА'!P10," ")</f>
        <v> </v>
      </c>
      <c r="E9" s="220" t="str">
        <f>IF(ISNUMBER('Исходные данные'!C9),CEILING(D9/(K9*0.462),1)," ")</f>
        <v> </v>
      </c>
      <c r="F9" s="199" t="str">
        <f>IF(ISNUMBER('Исходные данные'!C9),E9*0.024662*104*4," ")</f>
        <v> </v>
      </c>
      <c r="G9" s="221" t="str">
        <f>IF(ISNUMBER('Исходные данные'!C9),E9*$K$1," ")</f>
        <v> </v>
      </c>
      <c r="H9" s="220" t="str">
        <f>IF(ISNUMBER('Исходные данные'!C9),D9/K9," ")</f>
        <v> </v>
      </c>
      <c r="I9" s="199" t="str">
        <f>IF(ISNUMBER('Исходные данные'!C9),H9/$L$8," ")</f>
        <v> </v>
      </c>
      <c r="J9" s="221" t="str">
        <f>IF(ISNUMBER('Исходные данные'!C9),CEILING(I9,1)/7*CEILING($K$2,1)," ")</f>
        <v> </v>
      </c>
      <c r="K9" s="244" t="str">
        <f>IF(ISNUMBER('Исходные данные'!C9),(360+220/28*(27.5-'Исходные данные'!C9))," ")</f>
        <v> </v>
      </c>
      <c r="L9" s="234" t="s">
        <v>204</v>
      </c>
      <c r="M9" s="76"/>
      <c r="N9" s="76"/>
    </row>
    <row r="10" spans="1:14" ht="12.75">
      <c r="A10" s="232"/>
      <c r="B10" s="242" t="str">
        <f>IF(ISNUMBER('Исходные данные'!C10),'Исходные данные'!A10," ")</f>
        <v> </v>
      </c>
      <c r="C10" s="243" t="str">
        <f>IF(ISNUMBER('Исходные данные'!C10),'Исходные данные'!B10," ")</f>
        <v> </v>
      </c>
      <c r="D10" s="198" t="str">
        <f>IF(ISNUMBER('Исходные данные'!C10),'РЕЗУЛЬТАТЫ РАСЧЕТА'!P11," ")</f>
        <v> </v>
      </c>
      <c r="E10" s="220" t="str">
        <f>IF(ISNUMBER('Исходные данные'!C10),CEILING(D10/(K10*0.462),1)," ")</f>
        <v> </v>
      </c>
      <c r="F10" s="199" t="str">
        <f>IF(ISNUMBER('Исходные данные'!C10),E10*0.024662*104*4," ")</f>
        <v> </v>
      </c>
      <c r="G10" s="221" t="str">
        <f>IF(ISNUMBER('Исходные данные'!C10),E10*$K$1," ")</f>
        <v> </v>
      </c>
      <c r="H10" s="220" t="str">
        <f>IF(ISNUMBER('Исходные данные'!C10),D10/K10," ")</f>
        <v> </v>
      </c>
      <c r="I10" s="199" t="str">
        <f>IF(ISNUMBER('Исходные данные'!C10),H10/$L$8," ")</f>
        <v> </v>
      </c>
      <c r="J10" s="221" t="str">
        <f>IF(ISNUMBER('Исходные данные'!C10),CEILING(I10,1)/7*CEILING($K$2,1)," ")</f>
        <v> </v>
      </c>
      <c r="K10" s="244" t="str">
        <f>IF(ISNUMBER('Исходные данные'!C10),(360+220/28*(27.5-'Исходные данные'!C10))," ")</f>
        <v> </v>
      </c>
      <c r="L10" s="234"/>
      <c r="M10" s="76"/>
      <c r="N10" s="76"/>
    </row>
    <row r="11" spans="1:14" ht="12.75">
      <c r="A11" s="232"/>
      <c r="B11" s="242" t="str">
        <f>IF(ISNUMBER('Исходные данные'!C11),'Исходные данные'!A11," ")</f>
        <v> </v>
      </c>
      <c r="C11" s="243" t="str">
        <f>IF(ISNUMBER('Исходные данные'!C11),'Исходные данные'!B11," ")</f>
        <v> </v>
      </c>
      <c r="D11" s="198" t="str">
        <f>IF(ISNUMBER('Исходные данные'!C11),'РЕЗУЛЬТАТЫ РАСЧЕТА'!P12," ")</f>
        <v> </v>
      </c>
      <c r="E11" s="220" t="str">
        <f>IF(ISNUMBER('Исходные данные'!C11),CEILING(D11/(K11*0.462),1)," ")</f>
        <v> </v>
      </c>
      <c r="F11" s="199" t="str">
        <f>IF(ISNUMBER('Исходные данные'!C11),E11*0.024662*104*4," ")</f>
        <v> </v>
      </c>
      <c r="G11" s="221" t="str">
        <f>IF(ISNUMBER('Исходные данные'!C11),E11*$K$1," ")</f>
        <v> </v>
      </c>
      <c r="H11" s="220" t="str">
        <f>IF(ISNUMBER('Исходные данные'!C11),D11/K11," ")</f>
        <v> </v>
      </c>
      <c r="I11" s="199" t="str">
        <f>IF(ISNUMBER('Исходные данные'!C11),H11/$L$8," ")</f>
        <v> </v>
      </c>
      <c r="J11" s="221" t="str">
        <f>IF(ISNUMBER('Исходные данные'!C11),CEILING(I11,1)/7*CEILING($K$2,1)," ")</f>
        <v> </v>
      </c>
      <c r="K11" s="244" t="str">
        <f>IF(ISNUMBER('Исходные данные'!C11),(360+220/28*(27.5-'Исходные данные'!C11))," ")</f>
        <v> </v>
      </c>
      <c r="L11" s="245"/>
      <c r="M11" s="76"/>
      <c r="N11" s="76"/>
    </row>
    <row r="12" spans="1:14" ht="12.75">
      <c r="A12" s="232"/>
      <c r="B12" s="242" t="str">
        <f>IF(ISNUMBER('Исходные данные'!C12),'Исходные данные'!A12," ")</f>
        <v> </v>
      </c>
      <c r="C12" s="243" t="str">
        <f>IF(ISNUMBER('Исходные данные'!C12),'Исходные данные'!B12," ")</f>
        <v> </v>
      </c>
      <c r="D12" s="198" t="str">
        <f>IF(ISNUMBER('Исходные данные'!C12),'РЕЗУЛЬТАТЫ РАСЧЕТА'!P13," ")</f>
        <v> </v>
      </c>
      <c r="E12" s="220" t="str">
        <f>IF(ISNUMBER('Исходные данные'!C12),CEILING(D12/(K12*0.462),1)," ")</f>
        <v> </v>
      </c>
      <c r="F12" s="199" t="str">
        <f>IF(ISNUMBER('Исходные данные'!C12),E12*0.024662*104*4," ")</f>
        <v> </v>
      </c>
      <c r="G12" s="221" t="str">
        <f>IF(ISNUMBER('Исходные данные'!C12),E12*$K$1," ")</f>
        <v> </v>
      </c>
      <c r="H12" s="220" t="str">
        <f>IF(ISNUMBER('Исходные данные'!C12),D12/K12," ")</f>
        <v> </v>
      </c>
      <c r="I12" s="199" t="str">
        <f>IF(ISNUMBER('Исходные данные'!C12),H12/$L$8," ")</f>
        <v> </v>
      </c>
      <c r="J12" s="221" t="str">
        <f>IF(ISNUMBER('Исходные данные'!C12),CEILING(I12,1)/7*CEILING($K$2,1)," ")</f>
        <v> </v>
      </c>
      <c r="K12" s="244" t="str">
        <f>IF(ISNUMBER('Исходные данные'!C12),(360+220/28*(27.5-'Исходные данные'!C12))," ")</f>
        <v> </v>
      </c>
      <c r="L12" s="245"/>
      <c r="M12" s="76"/>
      <c r="N12" s="76"/>
    </row>
    <row r="13" spans="1:14" ht="12.75">
      <c r="A13" s="232"/>
      <c r="B13" s="242" t="str">
        <f>IF(ISNUMBER('Исходные данные'!C13),'Исходные данные'!A13," ")</f>
        <v> </v>
      </c>
      <c r="C13" s="243" t="str">
        <f>IF(ISNUMBER('Исходные данные'!C13),'Исходные данные'!B13," ")</f>
        <v> </v>
      </c>
      <c r="D13" s="198" t="str">
        <f>IF(ISNUMBER('Исходные данные'!C13),'РЕЗУЛЬТАТЫ РАСЧЕТА'!P14," ")</f>
        <v> </v>
      </c>
      <c r="E13" s="220" t="str">
        <f>IF(ISNUMBER('Исходные данные'!C13),CEILING(D13/(K13*0.462),1)," ")</f>
        <v> </v>
      </c>
      <c r="F13" s="199" t="str">
        <f>IF(ISNUMBER('Исходные данные'!C13),E13*0.024662*104*4," ")</f>
        <v> </v>
      </c>
      <c r="G13" s="221" t="str">
        <f>IF(ISNUMBER('Исходные данные'!C13),E13*$K$1," ")</f>
        <v> </v>
      </c>
      <c r="H13" s="220" t="str">
        <f>IF(ISNUMBER('Исходные данные'!C13),D13/K13," ")</f>
        <v> </v>
      </c>
      <c r="I13" s="199" t="str">
        <f>IF(ISNUMBER('Исходные данные'!C13),H13/$L$8," ")</f>
        <v> </v>
      </c>
      <c r="J13" s="221" t="str">
        <f>IF(ISNUMBER('Исходные данные'!C13),CEILING(I13,1)/7*CEILING($K$2,1)," ")</f>
        <v> </v>
      </c>
      <c r="K13" s="244" t="str">
        <f>IF(ISNUMBER('Исходные данные'!C13),(360+220/28*(27.5-'Исходные данные'!C13))," ")</f>
        <v> </v>
      </c>
      <c r="L13" s="245"/>
      <c r="M13" s="76"/>
      <c r="N13" s="76"/>
    </row>
    <row r="14" spans="1:14" ht="12.75">
      <c r="A14" s="232"/>
      <c r="B14" s="242" t="str">
        <f>IF(ISNUMBER('Исходные данные'!C14),'Исходные данные'!A14," ")</f>
        <v> </v>
      </c>
      <c r="C14" s="243" t="str">
        <f>IF(ISNUMBER('Исходные данные'!C14),'Исходные данные'!B14," ")</f>
        <v> </v>
      </c>
      <c r="D14" s="198" t="str">
        <f>IF(ISNUMBER('Исходные данные'!C14),'РЕЗУЛЬТАТЫ РАСЧЕТА'!P15," ")</f>
        <v> </v>
      </c>
      <c r="E14" s="220" t="str">
        <f>IF(ISNUMBER('Исходные данные'!C14),CEILING(D14/(K14*0.462),1)," ")</f>
        <v> </v>
      </c>
      <c r="F14" s="199" t="str">
        <f>IF(ISNUMBER('Исходные данные'!C14),E14*0.024662*104*4," ")</f>
        <v> </v>
      </c>
      <c r="G14" s="221" t="str">
        <f>IF(ISNUMBER('Исходные данные'!C14),E14*$K$1," ")</f>
        <v> </v>
      </c>
      <c r="H14" s="220" t="str">
        <f>IF(ISNUMBER('Исходные данные'!C14),D14/K14," ")</f>
        <v> </v>
      </c>
      <c r="I14" s="199" t="str">
        <f>IF(ISNUMBER('Исходные данные'!C14),H14/$L$8," ")</f>
        <v> </v>
      </c>
      <c r="J14" s="221" t="str">
        <f>IF(ISNUMBER('Исходные данные'!C14),CEILING(I14,1)/7*CEILING($K$2,1)," ")</f>
        <v> </v>
      </c>
      <c r="K14" s="244" t="str">
        <f>IF(ISNUMBER('Исходные данные'!C14),(360+220/28*(27.5-'Исходные данные'!C14))," ")</f>
        <v> </v>
      </c>
      <c r="L14" s="245" t="s">
        <v>32</v>
      </c>
      <c r="M14" s="76"/>
      <c r="N14" s="76"/>
    </row>
    <row r="15" spans="1:14" ht="12.75">
      <c r="A15" s="232"/>
      <c r="B15" s="242" t="str">
        <f>IF(ISNUMBER('Исходные данные'!C15),'Исходные данные'!A15," ")</f>
        <v> </v>
      </c>
      <c r="C15" s="243" t="str">
        <f>IF(ISNUMBER('Исходные данные'!C15),'Исходные данные'!B15," ")</f>
        <v> </v>
      </c>
      <c r="D15" s="198" t="str">
        <f>IF(ISNUMBER('Исходные данные'!C15),'РЕЗУЛЬТАТЫ РАСЧЕТА'!P16," ")</f>
        <v> </v>
      </c>
      <c r="E15" s="220" t="str">
        <f>IF(ISNUMBER('Исходные данные'!C15),CEILING(D15/(K15*0.462),1)," ")</f>
        <v> </v>
      </c>
      <c r="F15" s="199" t="str">
        <f>IF(ISNUMBER('Исходные данные'!C15),E15*0.024662*104*4," ")</f>
        <v> </v>
      </c>
      <c r="G15" s="221" t="str">
        <f>IF(ISNUMBER('Исходные данные'!C15),E15*$K$1," ")</f>
        <v> </v>
      </c>
      <c r="H15" s="220" t="str">
        <f>IF(ISNUMBER('Исходные данные'!C15),D15/K15," ")</f>
        <v> </v>
      </c>
      <c r="I15" s="199" t="str">
        <f>IF(ISNUMBER('Исходные данные'!C15),H15/$L$8," ")</f>
        <v> </v>
      </c>
      <c r="J15" s="221" t="str">
        <f>IF(ISNUMBER('Исходные данные'!C15),CEILING(I15,1)/7*CEILING($K$2,1)," ")</f>
        <v> </v>
      </c>
      <c r="K15" s="244" t="str">
        <f>IF(ISNUMBER('Исходные данные'!C15),(360+220/28*(27.5-'Исходные данные'!C15))," ")</f>
        <v> </v>
      </c>
      <c r="L15" s="245"/>
      <c r="M15" s="76"/>
      <c r="N15" s="76"/>
    </row>
    <row r="16" spans="1:14" ht="12.75">
      <c r="A16" s="232"/>
      <c r="B16" s="242" t="str">
        <f>IF(ISNUMBER('Исходные данные'!C16),'Исходные данные'!A16," ")</f>
        <v> </v>
      </c>
      <c r="C16" s="243" t="str">
        <f>IF(ISNUMBER('Исходные данные'!C16),'Исходные данные'!B16," ")</f>
        <v> </v>
      </c>
      <c r="D16" s="198" t="str">
        <f>IF(ISNUMBER('Исходные данные'!C16),'РЕЗУЛЬТАТЫ РАСЧЕТА'!P17," ")</f>
        <v> </v>
      </c>
      <c r="E16" s="220" t="str">
        <f>IF(ISNUMBER('Исходные данные'!C16),CEILING(D16/(K16*0.462),1)," ")</f>
        <v> </v>
      </c>
      <c r="F16" s="199" t="str">
        <f>IF(ISNUMBER('Исходные данные'!C16),E16*0.024662*104*4," ")</f>
        <v> </v>
      </c>
      <c r="G16" s="221" t="str">
        <f>IF(ISNUMBER('Исходные данные'!C16),E16*$K$1," ")</f>
        <v> </v>
      </c>
      <c r="H16" s="220" t="str">
        <f>IF(ISNUMBER('Исходные данные'!C16),D16/K16," ")</f>
        <v> </v>
      </c>
      <c r="I16" s="199" t="str">
        <f>IF(ISNUMBER('Исходные данные'!C16),H16/$L$8," ")</f>
        <v> </v>
      </c>
      <c r="J16" s="221" t="str">
        <f>IF(ISNUMBER('Исходные данные'!C16),CEILING(I16,1)/7*CEILING($K$2,1)," ")</f>
        <v> </v>
      </c>
      <c r="K16" s="244" t="str">
        <f>IF(ISNUMBER('Исходные данные'!C16),(360+220/28*(27.5-'Исходные данные'!C16))," ")</f>
        <v> </v>
      </c>
      <c r="L16" s="245"/>
      <c r="M16" s="76"/>
      <c r="N16" s="76"/>
    </row>
    <row r="17" spans="1:14" ht="12.75">
      <c r="A17" s="232"/>
      <c r="B17" s="242" t="str">
        <f>IF(ISNUMBER('Исходные данные'!C17),'Исходные данные'!A17," ")</f>
        <v> </v>
      </c>
      <c r="C17" s="243" t="str">
        <f>IF(ISNUMBER('Исходные данные'!C17),'Исходные данные'!B17," ")</f>
        <v> </v>
      </c>
      <c r="D17" s="198" t="str">
        <f>IF(ISNUMBER('Исходные данные'!C17),'РЕЗУЛЬТАТЫ РАСЧЕТА'!P18," ")</f>
        <v> </v>
      </c>
      <c r="E17" s="220" t="str">
        <f>IF(ISNUMBER('Исходные данные'!C17),CEILING(D17/(K17*0.462),1)," ")</f>
        <v> </v>
      </c>
      <c r="F17" s="199" t="str">
        <f>IF(ISNUMBER('Исходные данные'!C17),E17*0.024662*104*4," ")</f>
        <v> </v>
      </c>
      <c r="G17" s="221" t="str">
        <f>IF(ISNUMBER('Исходные данные'!C17),E17*$K$1," ")</f>
        <v> </v>
      </c>
      <c r="H17" s="220" t="str">
        <f>IF(ISNUMBER('Исходные данные'!C17),D17/K17," ")</f>
        <v> </v>
      </c>
      <c r="I17" s="199" t="str">
        <f>IF(ISNUMBER('Исходные данные'!C17),H17/$L$8," ")</f>
        <v> </v>
      </c>
      <c r="J17" s="221" t="str">
        <f>IF(ISNUMBER('Исходные данные'!C17),CEILING(I17,1)/7*CEILING($K$2,1)," ")</f>
        <v> </v>
      </c>
      <c r="K17" s="244" t="str">
        <f>IF(ISNUMBER('Исходные данные'!C17),(360+220/28*(27.5-'Исходные данные'!C17))," ")</f>
        <v> </v>
      </c>
      <c r="L17" s="245"/>
      <c r="M17" s="76"/>
      <c r="N17" s="76"/>
    </row>
    <row r="18" spans="1:14" ht="12.75">
      <c r="A18" s="232"/>
      <c r="B18" s="242" t="str">
        <f>IF(ISNUMBER('Исходные данные'!C18),'Исходные данные'!A18," ")</f>
        <v> </v>
      </c>
      <c r="C18" s="243" t="str">
        <f>IF(ISNUMBER('Исходные данные'!C18),'Исходные данные'!B18," ")</f>
        <v> </v>
      </c>
      <c r="D18" s="198" t="str">
        <f>IF(ISNUMBER('Исходные данные'!C18),'РЕЗУЛЬТАТЫ РАСЧЕТА'!P19," ")</f>
        <v> </v>
      </c>
      <c r="E18" s="220" t="str">
        <f>IF(ISNUMBER('Исходные данные'!C18),CEILING(D18/(K18*0.462),1)," ")</f>
        <v> </v>
      </c>
      <c r="F18" s="199" t="str">
        <f>IF(ISNUMBER('Исходные данные'!C18),E18*0.024662*104*4," ")</f>
        <v> </v>
      </c>
      <c r="G18" s="221" t="str">
        <f>IF(ISNUMBER('Исходные данные'!C18),E18*$K$1," ")</f>
        <v> </v>
      </c>
      <c r="H18" s="220" t="str">
        <f>IF(ISNUMBER('Исходные данные'!C18),D18/K18," ")</f>
        <v> </v>
      </c>
      <c r="I18" s="199" t="str">
        <f>IF(ISNUMBER('Исходные данные'!C18),H18/$L$8," ")</f>
        <v> </v>
      </c>
      <c r="J18" s="221" t="str">
        <f>IF(ISNUMBER('Исходные данные'!C18),CEILING(I18,1)/7*CEILING($K$2,1)," ")</f>
        <v> </v>
      </c>
      <c r="K18" s="244" t="str">
        <f>IF(ISNUMBER('Исходные данные'!C18),(360+220/28*(27.5-'Исходные данные'!C18))," ")</f>
        <v> </v>
      </c>
      <c r="L18" s="245"/>
      <c r="M18" s="76"/>
      <c r="N18" s="76"/>
    </row>
    <row r="19" spans="1:14" ht="12.75">
      <c r="A19" s="232"/>
      <c r="B19" s="242" t="str">
        <f>IF(ISNUMBER('Исходные данные'!C19),'Исходные данные'!A19," ")</f>
        <v> </v>
      </c>
      <c r="C19" s="243" t="str">
        <f>IF(ISNUMBER('Исходные данные'!C19),'Исходные данные'!B19," ")</f>
        <v> </v>
      </c>
      <c r="D19" s="198" t="str">
        <f>IF(ISNUMBER('Исходные данные'!C19),'РЕЗУЛЬТАТЫ РАСЧЕТА'!P20," ")</f>
        <v> </v>
      </c>
      <c r="E19" s="220" t="str">
        <f>IF(ISNUMBER('Исходные данные'!C19),CEILING(D19/(K19*0.462),1)," ")</f>
        <v> </v>
      </c>
      <c r="F19" s="199" t="str">
        <f>IF(ISNUMBER('Исходные данные'!C19),E19*0.024662*104*4," ")</f>
        <v> </v>
      </c>
      <c r="G19" s="221" t="str">
        <f>IF(ISNUMBER('Исходные данные'!C19),E19*$K$1," ")</f>
        <v> </v>
      </c>
      <c r="H19" s="220" t="str">
        <f>IF(ISNUMBER('Исходные данные'!C19),D19/K19," ")</f>
        <v> </v>
      </c>
      <c r="I19" s="199" t="str">
        <f>IF(ISNUMBER('Исходные данные'!C19),H19/$L$8," ")</f>
        <v> </v>
      </c>
      <c r="J19" s="221" t="str">
        <f>IF(ISNUMBER('Исходные данные'!C19),CEILING(I19,1)/7*CEILING($K$2,1)," ")</f>
        <v> </v>
      </c>
      <c r="K19" s="244" t="str">
        <f>IF(ISNUMBER('Исходные данные'!C19),(360+220/28*(27.5-'Исходные данные'!C19))," ")</f>
        <v> </v>
      </c>
      <c r="L19" s="245"/>
      <c r="M19" s="76"/>
      <c r="N19" s="76"/>
    </row>
    <row r="20" spans="1:14" ht="12.75">
      <c r="A20" s="232"/>
      <c r="B20" s="242" t="str">
        <f>IF(ISNUMBER('Исходные данные'!C20),'Исходные данные'!A20," ")</f>
        <v> </v>
      </c>
      <c r="C20" s="243" t="str">
        <f>IF(ISNUMBER('Исходные данные'!C20),'Исходные данные'!B20," ")</f>
        <v> </v>
      </c>
      <c r="D20" s="198" t="str">
        <f>IF(ISNUMBER('Исходные данные'!C20),'РЕЗУЛЬТАТЫ РАСЧЕТА'!P21," ")</f>
        <v> </v>
      </c>
      <c r="E20" s="220" t="str">
        <f>IF(ISNUMBER('Исходные данные'!C20),CEILING(D20/(K20*0.462),1)," ")</f>
        <v> </v>
      </c>
      <c r="F20" s="199" t="str">
        <f>IF(ISNUMBER('Исходные данные'!C20),E20*0.024662*104*4," ")</f>
        <v> </v>
      </c>
      <c r="G20" s="221" t="str">
        <f>IF(ISNUMBER('Исходные данные'!C20),E20*$K$1," ")</f>
        <v> </v>
      </c>
      <c r="H20" s="220" t="str">
        <f>IF(ISNUMBER('Исходные данные'!C20),D20/K20," ")</f>
        <v> </v>
      </c>
      <c r="I20" s="199" t="str">
        <f>IF(ISNUMBER('Исходные данные'!C20),H20/$L$8," ")</f>
        <v> </v>
      </c>
      <c r="J20" s="221" t="str">
        <f>IF(ISNUMBER('Исходные данные'!C20),CEILING(I20,1)/7*CEILING($K$2,1)," ")</f>
        <v> </v>
      </c>
      <c r="K20" s="244" t="str">
        <f>IF(ISNUMBER('Исходные данные'!C20),(360+220/28*(27.5-'Исходные данные'!C20))," ")</f>
        <v> </v>
      </c>
      <c r="L20" s="245"/>
      <c r="M20" s="76"/>
      <c r="N20" s="76"/>
    </row>
    <row r="21" spans="1:14" ht="12.75">
      <c r="A21" s="232"/>
      <c r="B21" s="242" t="str">
        <f>IF(ISNUMBER('Исходные данные'!C21),'Исходные данные'!A21," ")</f>
        <v> </v>
      </c>
      <c r="C21" s="243" t="str">
        <f>IF(ISNUMBER('Исходные данные'!C21),'Исходные данные'!B21," ")</f>
        <v> </v>
      </c>
      <c r="D21" s="198" t="str">
        <f>IF(ISNUMBER('Исходные данные'!C21),'РЕЗУЛЬТАТЫ РАСЧЕТА'!P22," ")</f>
        <v> </v>
      </c>
      <c r="E21" s="220" t="str">
        <f>IF(ISNUMBER('Исходные данные'!C21),CEILING(D21/(K21*0.462),1)," ")</f>
        <v> </v>
      </c>
      <c r="F21" s="199" t="str">
        <f>IF(ISNUMBER('Исходные данные'!C21),E21*0.024662*104*4," ")</f>
        <v> </v>
      </c>
      <c r="G21" s="221" t="str">
        <f>IF(ISNUMBER('Исходные данные'!C21),E21*$K$1," ")</f>
        <v> </v>
      </c>
      <c r="H21" s="220" t="str">
        <f>IF(ISNUMBER('Исходные данные'!C21),D21/K21," ")</f>
        <v> </v>
      </c>
      <c r="I21" s="199" t="str">
        <f>IF(ISNUMBER('Исходные данные'!C21),H21/$L$8," ")</f>
        <v> </v>
      </c>
      <c r="J21" s="221" t="str">
        <f>IF(ISNUMBER('Исходные данные'!C21),CEILING(I21,1)/7*CEILING($K$2,1)," ")</f>
        <v> </v>
      </c>
      <c r="K21" s="244" t="str">
        <f>IF(ISNUMBER('Исходные данные'!C21),(360+220/28*(27.5-'Исходные данные'!C21))," ")</f>
        <v> </v>
      </c>
      <c r="L21" s="245"/>
      <c r="M21" s="76"/>
      <c r="N21" s="76"/>
    </row>
    <row r="22" spans="1:14" ht="12.75">
      <c r="A22" s="232"/>
      <c r="B22" s="242" t="str">
        <f>IF(ISNUMBER('Исходные данные'!C22),'Исходные данные'!A22," ")</f>
        <v> </v>
      </c>
      <c r="C22" s="243" t="str">
        <f>IF(ISNUMBER('Исходные данные'!C22),'Исходные данные'!B22," ")</f>
        <v> </v>
      </c>
      <c r="D22" s="198" t="str">
        <f>IF(ISNUMBER('Исходные данные'!C22),'РЕЗУЛЬТАТЫ РАСЧЕТА'!P23," ")</f>
        <v> </v>
      </c>
      <c r="E22" s="220" t="str">
        <f>IF(ISNUMBER('Исходные данные'!C22),CEILING(D22/(K22*0.462),1)," ")</f>
        <v> </v>
      </c>
      <c r="F22" s="199" t="str">
        <f>IF(ISNUMBER('Исходные данные'!C22),E22*0.024662*104*4," ")</f>
        <v> </v>
      </c>
      <c r="G22" s="221" t="str">
        <f>IF(ISNUMBER('Исходные данные'!C22),E22*$K$1," ")</f>
        <v> </v>
      </c>
      <c r="H22" s="220" t="str">
        <f>IF(ISNUMBER('Исходные данные'!C22),D22/K22," ")</f>
        <v> </v>
      </c>
      <c r="I22" s="199" t="str">
        <f>IF(ISNUMBER('Исходные данные'!C22),H22/$L$8," ")</f>
        <v> </v>
      </c>
      <c r="J22" s="221" t="str">
        <f>IF(ISNUMBER('Исходные данные'!C22),CEILING(I22,1)/7*CEILING($K$2,1)," ")</f>
        <v> </v>
      </c>
      <c r="K22" s="244" t="str">
        <f>IF(ISNUMBER('Исходные данные'!C22),(360+220/28*(27.5-'Исходные данные'!C22))," ")</f>
        <v> </v>
      </c>
      <c r="L22" s="245"/>
      <c r="M22" s="76"/>
      <c r="N22" s="76"/>
    </row>
    <row r="23" spans="1:14" ht="12.75">
      <c r="A23" s="232"/>
      <c r="B23" s="242" t="str">
        <f>IF(ISNUMBER('Исходные данные'!C23),'Исходные данные'!A23," ")</f>
        <v> </v>
      </c>
      <c r="C23" s="243" t="str">
        <f>IF(ISNUMBER('Исходные данные'!C23),'Исходные данные'!B23," ")</f>
        <v> </v>
      </c>
      <c r="D23" s="198" t="str">
        <f>IF(ISNUMBER('Исходные данные'!C23),'РЕЗУЛЬТАТЫ РАСЧЕТА'!P24," ")</f>
        <v> </v>
      </c>
      <c r="E23" s="220" t="str">
        <f>IF(ISNUMBER('Исходные данные'!C23),CEILING(D23/(K23*0.462),1)," ")</f>
        <v> </v>
      </c>
      <c r="F23" s="199" t="str">
        <f>IF(ISNUMBER('Исходные данные'!C23),E23*0.024662*104*4," ")</f>
        <v> </v>
      </c>
      <c r="G23" s="221" t="str">
        <f>IF(ISNUMBER('Исходные данные'!C23),E23*$K$1," ")</f>
        <v> </v>
      </c>
      <c r="H23" s="220" t="str">
        <f>IF(ISNUMBER('Исходные данные'!C23),D23/K23," ")</f>
        <v> </v>
      </c>
      <c r="I23" s="199" t="str">
        <f>IF(ISNUMBER('Исходные данные'!C23),H23/$L$8," ")</f>
        <v> </v>
      </c>
      <c r="J23" s="221" t="str">
        <f>IF(ISNUMBER('Исходные данные'!C23),CEILING(I23,1)/7*CEILING($K$2,1)," ")</f>
        <v> </v>
      </c>
      <c r="K23" s="244" t="str">
        <f>IF(ISNUMBER('Исходные данные'!C23),(360+220/28*(27.5-'Исходные данные'!C23))," ")</f>
        <v> </v>
      </c>
      <c r="L23" s="245"/>
      <c r="M23" s="76"/>
      <c r="N23" s="76"/>
    </row>
    <row r="24" spans="1:14" ht="12.75">
      <c r="A24" s="232"/>
      <c r="B24" s="242" t="str">
        <f>IF(ISNUMBER('Исходные данные'!C24),'Исходные данные'!A24," ")</f>
        <v> </v>
      </c>
      <c r="C24" s="243" t="str">
        <f>IF(ISNUMBER('Исходные данные'!C24),'Исходные данные'!B24," ")</f>
        <v> </v>
      </c>
      <c r="D24" s="198" t="str">
        <f>IF(ISNUMBER('Исходные данные'!C24),'РЕЗУЛЬТАТЫ РАСЧЕТА'!P25," ")</f>
        <v> </v>
      </c>
      <c r="E24" s="220" t="str">
        <f>IF(ISNUMBER('Исходные данные'!C24),CEILING(D24/(K24*0.462),1)," ")</f>
        <v> </v>
      </c>
      <c r="F24" s="199" t="str">
        <f>IF(ISNUMBER('Исходные данные'!C24),E24*0.024662*104*4," ")</f>
        <v> </v>
      </c>
      <c r="G24" s="221" t="str">
        <f>IF(ISNUMBER('Исходные данные'!C24),E24*$K$1," ")</f>
        <v> </v>
      </c>
      <c r="H24" s="220" t="str">
        <f>IF(ISNUMBER('Исходные данные'!C24),D24/K24," ")</f>
        <v> </v>
      </c>
      <c r="I24" s="199" t="str">
        <f>IF(ISNUMBER('Исходные данные'!C24),H24/$L$8," ")</f>
        <v> </v>
      </c>
      <c r="J24" s="221" t="str">
        <f>IF(ISNUMBER('Исходные данные'!C24),CEILING(I24,1)/7*CEILING($K$2,1)," ")</f>
        <v> </v>
      </c>
      <c r="K24" s="244" t="str">
        <f>IF(ISNUMBER('Исходные данные'!C24),(360+220/28*(27.5-'Исходные данные'!C24))," ")</f>
        <v> </v>
      </c>
      <c r="L24" s="245"/>
      <c r="M24" s="76"/>
      <c r="N24" s="76"/>
    </row>
    <row r="25" spans="1:14" ht="12.75">
      <c r="A25" s="232"/>
      <c r="B25" s="242" t="str">
        <f>IF(ISNUMBER('Исходные данные'!C25),'Исходные данные'!A25," ")</f>
        <v> </v>
      </c>
      <c r="C25" s="243" t="str">
        <f>IF(ISNUMBER('Исходные данные'!C25),'Исходные данные'!B25," ")</f>
        <v> </v>
      </c>
      <c r="D25" s="198" t="str">
        <f>IF(ISNUMBER('Исходные данные'!C25),'РЕЗУЛЬТАТЫ РАСЧЕТА'!P26," ")</f>
        <v> </v>
      </c>
      <c r="E25" s="220" t="str">
        <f>IF(ISNUMBER('Исходные данные'!C25),CEILING(D25/(K25*0.462),1)," ")</f>
        <v> </v>
      </c>
      <c r="F25" s="199" t="str">
        <f>IF(ISNUMBER('Исходные данные'!C25),E25*0.024662*104*4," ")</f>
        <v> </v>
      </c>
      <c r="G25" s="221" t="str">
        <f>IF(ISNUMBER('Исходные данные'!C25),E25*$K$1," ")</f>
        <v> </v>
      </c>
      <c r="H25" s="220" t="str">
        <f>IF(ISNUMBER('Исходные данные'!C25),D25/K25," ")</f>
        <v> </v>
      </c>
      <c r="I25" s="199" t="str">
        <f>IF(ISNUMBER('Исходные данные'!C25),H25/$L$8," ")</f>
        <v> </v>
      </c>
      <c r="J25" s="221" t="str">
        <f>IF(ISNUMBER('Исходные данные'!C25),CEILING(I25,1)/7*CEILING($K$2,1)," ")</f>
        <v> </v>
      </c>
      <c r="K25" s="244" t="str">
        <f>IF(ISNUMBER('Исходные данные'!C25),(360+220/28*(27.5-'Исходные данные'!C25))," ")</f>
        <v> </v>
      </c>
      <c r="L25" s="245"/>
      <c r="M25" s="76"/>
      <c r="N25" s="76"/>
    </row>
    <row r="26" spans="1:14" ht="12.75">
      <c r="A26" s="232"/>
      <c r="B26" s="242" t="str">
        <f>IF(ISNUMBER('Исходные данные'!C26),'Исходные данные'!A26," ")</f>
        <v> </v>
      </c>
      <c r="C26" s="243" t="str">
        <f>IF(ISNUMBER('Исходные данные'!C26),'Исходные данные'!B26," ")</f>
        <v> </v>
      </c>
      <c r="D26" s="198" t="str">
        <f>IF(ISNUMBER('Исходные данные'!C26),'РЕЗУЛЬТАТЫ РАСЧЕТА'!P27," ")</f>
        <v> </v>
      </c>
      <c r="E26" s="220" t="str">
        <f>IF(ISNUMBER('Исходные данные'!C26),CEILING(D26/(K26*0.462),1)," ")</f>
        <v> </v>
      </c>
      <c r="F26" s="199" t="str">
        <f>IF(ISNUMBER('Исходные данные'!C26),E26*0.024662*104*4," ")</f>
        <v> </v>
      </c>
      <c r="G26" s="221" t="str">
        <f>IF(ISNUMBER('Исходные данные'!C26),E26*$K$1," ")</f>
        <v> </v>
      </c>
      <c r="H26" s="220" t="str">
        <f>IF(ISNUMBER('Исходные данные'!C26),D26/K26," ")</f>
        <v> </v>
      </c>
      <c r="I26" s="199" t="str">
        <f>IF(ISNUMBER('Исходные данные'!C26),H26/$L$8," ")</f>
        <v> </v>
      </c>
      <c r="J26" s="221" t="str">
        <f>IF(ISNUMBER('Исходные данные'!C26),CEILING(I26,1)/7*CEILING($K$2,1)," ")</f>
        <v> </v>
      </c>
      <c r="K26" s="244" t="str">
        <f>IF(ISNUMBER('Исходные данные'!C26),(360+220/28*(27.5-'Исходные данные'!C26))," ")</f>
        <v> </v>
      </c>
      <c r="L26" s="245"/>
      <c r="M26" s="76"/>
      <c r="N26" s="76"/>
    </row>
    <row r="27" spans="1:14" ht="12.75">
      <c r="A27" s="232"/>
      <c r="B27" s="242" t="str">
        <f>IF(ISNUMBER('Исходные данные'!C27),'Исходные данные'!A27," ")</f>
        <v> </v>
      </c>
      <c r="C27" s="243" t="str">
        <f>IF(ISNUMBER('Исходные данные'!C27),'Исходные данные'!B27," ")</f>
        <v> </v>
      </c>
      <c r="D27" s="198" t="str">
        <f>IF(ISNUMBER('Исходные данные'!C27),'РЕЗУЛЬТАТЫ РАСЧЕТА'!P28," ")</f>
        <v> </v>
      </c>
      <c r="E27" s="220" t="str">
        <f>IF(ISNUMBER('Исходные данные'!C27),CEILING(D27/(K27*0.462),1)," ")</f>
        <v> </v>
      </c>
      <c r="F27" s="199" t="str">
        <f>IF(ISNUMBER('Исходные данные'!C27),E27*0.024662*104*4," ")</f>
        <v> </v>
      </c>
      <c r="G27" s="221" t="str">
        <f>IF(ISNUMBER('Исходные данные'!C27),E27*$K$1," ")</f>
        <v> </v>
      </c>
      <c r="H27" s="220" t="str">
        <f>IF(ISNUMBER('Исходные данные'!C27),D27/K27," ")</f>
        <v> </v>
      </c>
      <c r="I27" s="199" t="str">
        <f>IF(ISNUMBER('Исходные данные'!C27),H27/$L$8," ")</f>
        <v> </v>
      </c>
      <c r="J27" s="221" t="str">
        <f>IF(ISNUMBER('Исходные данные'!C27),CEILING(I27,1)/7*CEILING($K$2,1)," ")</f>
        <v> </v>
      </c>
      <c r="K27" s="244" t="str">
        <f>IF(ISNUMBER('Исходные данные'!C27),(360+220/28*(27.5-'Исходные данные'!C27))," ")</f>
        <v> </v>
      </c>
      <c r="L27" s="245"/>
      <c r="M27" s="76"/>
      <c r="N27" s="76"/>
    </row>
    <row r="28" spans="1:14" ht="12.75">
      <c r="A28" s="232"/>
      <c r="B28" s="242" t="str">
        <f>IF(ISNUMBER('Исходные данные'!C28),'Исходные данные'!A28," ")</f>
        <v> </v>
      </c>
      <c r="C28" s="243" t="str">
        <f>IF(ISNUMBER('Исходные данные'!C28),'Исходные данные'!B28," ")</f>
        <v> </v>
      </c>
      <c r="D28" s="198" t="str">
        <f>IF(ISNUMBER('Исходные данные'!C28),'РЕЗУЛЬТАТЫ РАСЧЕТА'!P29," ")</f>
        <v> </v>
      </c>
      <c r="E28" s="220" t="str">
        <f>IF(ISNUMBER('Исходные данные'!C28),CEILING(D28/(K28*0.462),1)," ")</f>
        <v> </v>
      </c>
      <c r="F28" s="199" t="str">
        <f>IF(ISNUMBER('Исходные данные'!C28),E28*0.024662*104*4," ")</f>
        <v> </v>
      </c>
      <c r="G28" s="221" t="str">
        <f>IF(ISNUMBER('Исходные данные'!C28),E28*$K$1," ")</f>
        <v> </v>
      </c>
      <c r="H28" s="220" t="str">
        <f>IF(ISNUMBER('Исходные данные'!C28),D28/K28," ")</f>
        <v> </v>
      </c>
      <c r="I28" s="199" t="str">
        <f>IF(ISNUMBER('Исходные данные'!C28),H28/$L$8," ")</f>
        <v> </v>
      </c>
      <c r="J28" s="221" t="str">
        <f>IF(ISNUMBER('Исходные данные'!C28),CEILING(I28,1)/7*CEILING($K$2,1)," ")</f>
        <v> </v>
      </c>
      <c r="K28" s="244" t="str">
        <f>IF(ISNUMBER('Исходные данные'!C28),(360+220/28*(27.5-'Исходные данные'!C28))," ")</f>
        <v> </v>
      </c>
      <c r="L28" s="245"/>
      <c r="M28" s="76"/>
      <c r="N28" s="76"/>
    </row>
    <row r="29" spans="1:14" ht="12.75">
      <c r="A29" s="232"/>
      <c r="B29" s="242" t="str">
        <f>IF(ISNUMBER('Исходные данные'!C29),'Исходные данные'!A29," ")</f>
        <v> </v>
      </c>
      <c r="C29" s="243" t="str">
        <f>IF(ISNUMBER('Исходные данные'!C29),'Исходные данные'!B29," ")</f>
        <v> </v>
      </c>
      <c r="D29" s="198" t="str">
        <f>IF(ISNUMBER('Исходные данные'!C29),'РЕЗУЛЬТАТЫ РАСЧЕТА'!P30," ")</f>
        <v> </v>
      </c>
      <c r="E29" s="220" t="str">
        <f>IF(ISNUMBER('Исходные данные'!C29),CEILING(D29/(K29*0.462),1)," ")</f>
        <v> </v>
      </c>
      <c r="F29" s="199" t="str">
        <f>IF(ISNUMBER('Исходные данные'!C29),E29*0.024662*104*4," ")</f>
        <v> </v>
      </c>
      <c r="G29" s="221" t="str">
        <f>IF(ISNUMBER('Исходные данные'!C29),E29*$K$1," ")</f>
        <v> </v>
      </c>
      <c r="H29" s="220" t="str">
        <f>IF(ISNUMBER('Исходные данные'!C29),D29/K29," ")</f>
        <v> </v>
      </c>
      <c r="I29" s="199" t="str">
        <f>IF(ISNUMBER('Исходные данные'!C29),H29/$L$8," ")</f>
        <v> </v>
      </c>
      <c r="J29" s="221" t="str">
        <f>IF(ISNUMBER('Исходные данные'!C29),CEILING(I29,1)/7*CEILING($K$2,1)," ")</f>
        <v> </v>
      </c>
      <c r="K29" s="244" t="str">
        <f>IF(ISNUMBER('Исходные данные'!C29),(360+220/28*(27.5-'Исходные данные'!C29))," ")</f>
        <v> </v>
      </c>
      <c r="L29" s="245"/>
      <c r="M29" s="76"/>
      <c r="N29" s="76"/>
    </row>
    <row r="30" spans="1:14" ht="12.75">
      <c r="A30" s="232"/>
      <c r="B30" s="242" t="str">
        <f>IF(ISNUMBER('Исходные данные'!C30),'Исходные данные'!A30," ")</f>
        <v> </v>
      </c>
      <c r="C30" s="243" t="str">
        <f>IF(ISNUMBER('Исходные данные'!C30),'Исходные данные'!B30," ")</f>
        <v> </v>
      </c>
      <c r="D30" s="198" t="str">
        <f>IF(ISNUMBER('Исходные данные'!C30),'РЕЗУЛЬТАТЫ РАСЧЕТА'!P31," ")</f>
        <v> </v>
      </c>
      <c r="E30" s="220" t="str">
        <f>IF(ISNUMBER('Исходные данные'!C30),CEILING(D30/(K30*0.462),1)," ")</f>
        <v> </v>
      </c>
      <c r="F30" s="199" t="str">
        <f>IF(ISNUMBER('Исходные данные'!C30),E30*0.024662*104*4," ")</f>
        <v> </v>
      </c>
      <c r="G30" s="221" t="str">
        <f>IF(ISNUMBER('Исходные данные'!C30),E30*$K$1," ")</f>
        <v> </v>
      </c>
      <c r="H30" s="220" t="str">
        <f>IF(ISNUMBER('Исходные данные'!C30),D30/K30," ")</f>
        <v> </v>
      </c>
      <c r="I30" s="199" t="str">
        <f>IF(ISNUMBER('Исходные данные'!C30),H30/$L$8," ")</f>
        <v> </v>
      </c>
      <c r="J30" s="221" t="str">
        <f>IF(ISNUMBER('Исходные данные'!C30),CEILING(I30,1)/7*CEILING($K$2,1)," ")</f>
        <v> </v>
      </c>
      <c r="K30" s="244" t="str">
        <f>IF(ISNUMBER('Исходные данные'!C30),(360+220/28*(27.5-'Исходные данные'!C30))," ")</f>
        <v> </v>
      </c>
      <c r="L30" s="245"/>
      <c r="M30" s="76"/>
      <c r="N30" s="76"/>
    </row>
    <row r="31" spans="1:14" ht="12.75">
      <c r="A31" s="232"/>
      <c r="B31" s="242" t="str">
        <f>IF(ISNUMBER('Исходные данные'!C31),'Исходные данные'!A31," ")</f>
        <v> </v>
      </c>
      <c r="C31" s="243" t="str">
        <f>IF(ISNUMBER('Исходные данные'!C31),'Исходные данные'!B31," ")</f>
        <v> </v>
      </c>
      <c r="D31" s="198" t="str">
        <f>IF(ISNUMBER('Исходные данные'!C31),'РЕЗУЛЬТАТЫ РАСЧЕТА'!P32," ")</f>
        <v> </v>
      </c>
      <c r="E31" s="220" t="str">
        <f>IF(ISNUMBER('Исходные данные'!C31),CEILING(D31/(K31*0.462),1)," ")</f>
        <v> </v>
      </c>
      <c r="F31" s="199" t="str">
        <f>IF(ISNUMBER('Исходные данные'!C31),E31*0.024662*104*4," ")</f>
        <v> </v>
      </c>
      <c r="G31" s="221" t="str">
        <f>IF(ISNUMBER('Исходные данные'!C31),E31*$K$1," ")</f>
        <v> </v>
      </c>
      <c r="H31" s="220" t="str">
        <f>IF(ISNUMBER('Исходные данные'!C31),D31/K31," ")</f>
        <v> </v>
      </c>
      <c r="I31" s="199" t="str">
        <f>IF(ISNUMBER('Исходные данные'!C31),H31/$L$8," ")</f>
        <v> </v>
      </c>
      <c r="J31" s="221" t="str">
        <f>IF(ISNUMBER('Исходные данные'!C31),CEILING(I31,1)/7*CEILING($K$2,1)," ")</f>
        <v> </v>
      </c>
      <c r="K31" s="244" t="str">
        <f>IF(ISNUMBER('Исходные данные'!C31),(360+220/28*(27.5-'Исходные данные'!C31))," ")</f>
        <v> </v>
      </c>
      <c r="L31" s="245"/>
      <c r="M31" s="76"/>
      <c r="N31" s="76"/>
    </row>
    <row r="32" spans="1:14" ht="12.75">
      <c r="A32" s="232"/>
      <c r="B32" s="242" t="str">
        <f>IF(ISNUMBER('Исходные данные'!C32),'Исходные данные'!A32," ")</f>
        <v> </v>
      </c>
      <c r="C32" s="243" t="str">
        <f>IF(ISNUMBER('Исходные данные'!C32),'Исходные данные'!B32," ")</f>
        <v> </v>
      </c>
      <c r="D32" s="198" t="str">
        <f>IF(ISNUMBER('Исходные данные'!C32),'РЕЗУЛЬТАТЫ РАСЧЕТА'!P33," ")</f>
        <v> </v>
      </c>
      <c r="E32" s="220" t="str">
        <f>IF(ISNUMBER('Исходные данные'!C32),CEILING(D32/(K32*0.462),1)," ")</f>
        <v> </v>
      </c>
      <c r="F32" s="199" t="str">
        <f>IF(ISNUMBER('Исходные данные'!C32),E32*0.024662*104*4," ")</f>
        <v> </v>
      </c>
      <c r="G32" s="221" t="str">
        <f>IF(ISNUMBER('Исходные данные'!C32),E32*$K$1," ")</f>
        <v> </v>
      </c>
      <c r="H32" s="220" t="str">
        <f>IF(ISNUMBER('Исходные данные'!C32),D32/K32," ")</f>
        <v> </v>
      </c>
      <c r="I32" s="199" t="str">
        <f>IF(ISNUMBER('Исходные данные'!C32),H32/$L$8," ")</f>
        <v> </v>
      </c>
      <c r="J32" s="221" t="str">
        <f>IF(ISNUMBER('Исходные данные'!C32),CEILING(I32,1)/7*CEILING($K$2,1)," ")</f>
        <v> </v>
      </c>
      <c r="K32" s="244" t="str">
        <f>IF(ISNUMBER('Исходные данные'!C32),(360+220/28*(27.5-'Исходные данные'!C32))," ")</f>
        <v> </v>
      </c>
      <c r="L32" s="245"/>
      <c r="M32" s="76"/>
      <c r="N32" s="76"/>
    </row>
    <row r="33" spans="1:14" ht="12.75">
      <c r="A33" s="232"/>
      <c r="B33" s="242" t="str">
        <f>IF(ISNUMBER('Исходные данные'!C33),'Исходные данные'!A33," ")</f>
        <v> </v>
      </c>
      <c r="C33" s="243" t="str">
        <f>IF(ISNUMBER('Исходные данные'!C33),'Исходные данные'!B33," ")</f>
        <v> </v>
      </c>
      <c r="D33" s="198" t="str">
        <f>IF(ISNUMBER('Исходные данные'!C33),'РЕЗУЛЬТАТЫ РАСЧЕТА'!P34," ")</f>
        <v> </v>
      </c>
      <c r="E33" s="220" t="str">
        <f>IF(ISNUMBER('Исходные данные'!C33),CEILING(D33/(K33*0.462),1)," ")</f>
        <v> </v>
      </c>
      <c r="F33" s="199" t="str">
        <f>IF(ISNUMBER('Исходные данные'!C33),E33*0.024662*104*4," ")</f>
        <v> </v>
      </c>
      <c r="G33" s="221" t="str">
        <f>IF(ISNUMBER('Исходные данные'!C33),E33*$K$1," ")</f>
        <v> </v>
      </c>
      <c r="H33" s="220" t="str">
        <f>IF(ISNUMBER('Исходные данные'!C33),D33/K33," ")</f>
        <v> </v>
      </c>
      <c r="I33" s="199" t="str">
        <f>IF(ISNUMBER('Исходные данные'!C33),H33/$L$8," ")</f>
        <v> </v>
      </c>
      <c r="J33" s="221" t="str">
        <f>IF(ISNUMBER('Исходные данные'!C33),CEILING(I33,1)/7*CEILING($K$2,1)," ")</f>
        <v> </v>
      </c>
      <c r="K33" s="244" t="str">
        <f>IF(ISNUMBER('Исходные данные'!C33),(360+220/28*(27.5-'Исходные данные'!C33))," ")</f>
        <v> </v>
      </c>
      <c r="L33" s="245"/>
      <c r="M33" s="76"/>
      <c r="N33" s="76"/>
    </row>
    <row r="34" spans="1:14" ht="12.75">
      <c r="A34" s="232"/>
      <c r="B34" s="242" t="str">
        <f>IF(ISNUMBER('Исходные данные'!C34),'Исходные данные'!A34," ")</f>
        <v> </v>
      </c>
      <c r="C34" s="243" t="str">
        <f>IF(ISNUMBER('Исходные данные'!C34),'Исходные данные'!B34," ")</f>
        <v> </v>
      </c>
      <c r="D34" s="198" t="str">
        <f>IF(ISNUMBER('Исходные данные'!C34),'РЕЗУЛЬТАТЫ РАСЧЕТА'!P35," ")</f>
        <v> </v>
      </c>
      <c r="E34" s="220" t="str">
        <f>IF(ISNUMBER('Исходные данные'!C34),CEILING(D34/(K34*0.462),1)," ")</f>
        <v> </v>
      </c>
      <c r="F34" s="199" t="str">
        <f>IF(ISNUMBER('Исходные данные'!C34),E34*0.024662*104*4," ")</f>
        <v> </v>
      </c>
      <c r="G34" s="221" t="str">
        <f>IF(ISNUMBER('Исходные данные'!C34),E34*$K$1," ")</f>
        <v> </v>
      </c>
      <c r="H34" s="220" t="str">
        <f>IF(ISNUMBER('Исходные данные'!C34),D34/K34," ")</f>
        <v> </v>
      </c>
      <c r="I34" s="199" t="str">
        <f>IF(ISNUMBER('Исходные данные'!C34),H34/$L$8," ")</f>
        <v> </v>
      </c>
      <c r="J34" s="221" t="str">
        <f>IF(ISNUMBER('Исходные данные'!C34),CEILING(I34,1)/7*CEILING($K$2,1)," ")</f>
        <v> </v>
      </c>
      <c r="K34" s="244" t="str">
        <f>IF(ISNUMBER('Исходные данные'!C34),(360+220/28*(27.5-'Исходные данные'!C34))," ")</f>
        <v> </v>
      </c>
      <c r="L34" s="245"/>
      <c r="M34" s="76"/>
      <c r="N34" s="76"/>
    </row>
    <row r="35" spans="1:14" ht="15.75" thickBot="1">
      <c r="A35" s="232"/>
      <c r="B35" s="312" t="s">
        <v>188</v>
      </c>
      <c r="C35" s="305"/>
      <c r="D35" s="219">
        <f>SUM(D4:D34)</f>
        <v>9292.4793</v>
      </c>
      <c r="E35" s="222">
        <f aca="true" t="shared" si="0" ref="E35:J35">SUM(E4:E34)</f>
        <v>47</v>
      </c>
      <c r="F35" s="223">
        <f t="shared" si="0"/>
        <v>482.191424</v>
      </c>
      <c r="G35" s="224">
        <f t="shared" si="0"/>
        <v>7050</v>
      </c>
      <c r="H35" s="222">
        <f t="shared" si="0"/>
        <v>21.37957439605588</v>
      </c>
      <c r="I35" s="223">
        <f t="shared" si="0"/>
        <v>62.88110116487023</v>
      </c>
      <c r="J35" s="224">
        <f t="shared" si="0"/>
        <v>6030</v>
      </c>
      <c r="K35" s="244" t="str">
        <f>IF(ISNUMBER('Исходные данные'!C35),(360+220/28*(27.5-'Исходные данные'!C35))," ")</f>
        <v> </v>
      </c>
      <c r="L35" s="225" t="s">
        <v>32</v>
      </c>
      <c r="M35" s="76"/>
      <c r="N35" s="76"/>
    </row>
    <row r="36" spans="1:14" ht="15.75" thickTop="1">
      <c r="A36" s="76"/>
      <c r="B36" s="201"/>
      <c r="C36" s="218"/>
      <c r="D36" s="197"/>
      <c r="E36" s="197"/>
      <c r="F36" s="197"/>
      <c r="G36" s="197"/>
      <c r="H36" s="197"/>
      <c r="I36" s="197"/>
      <c r="J36" s="197"/>
      <c r="K36" s="197"/>
      <c r="L36" s="197"/>
      <c r="M36" s="76"/>
      <c r="N36" s="76"/>
    </row>
    <row r="37" spans="1:14" ht="14.25" customHeight="1">
      <c r="A37" s="202"/>
      <c r="B37" s="203"/>
      <c r="C37" s="200"/>
      <c r="D37" s="200"/>
      <c r="E37" s="200"/>
      <c r="F37" s="200"/>
      <c r="G37" s="200"/>
      <c r="H37" s="200"/>
      <c r="I37" s="200"/>
      <c r="J37" s="203"/>
      <c r="K37" s="203"/>
      <c r="L37" s="203"/>
      <c r="M37" s="202"/>
      <c r="N37" s="202"/>
    </row>
    <row r="38" spans="1:14" ht="17.25" customHeight="1">
      <c r="A38" s="204"/>
      <c r="B38" s="205"/>
      <c r="C38" s="206"/>
      <c r="D38" s="206"/>
      <c r="E38" s="206"/>
      <c r="F38" s="206"/>
      <c r="G38" s="206"/>
      <c r="H38" s="206"/>
      <c r="I38" s="206"/>
      <c r="J38" s="205"/>
      <c r="K38" s="205"/>
      <c r="L38" s="205"/>
      <c r="M38" s="204"/>
      <c r="N38" s="204"/>
    </row>
    <row r="39" spans="1:14" ht="12.75">
      <c r="A39" s="204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4"/>
      <c r="N39" s="204"/>
    </row>
    <row r="40" spans="1:14" ht="12.75">
      <c r="A40" s="204"/>
      <c r="B40" s="207"/>
      <c r="C40" s="208"/>
      <c r="D40" s="209"/>
      <c r="E40" s="209"/>
      <c r="F40" s="209"/>
      <c r="G40" s="209"/>
      <c r="H40" s="209"/>
      <c r="I40" s="209"/>
      <c r="J40" s="209"/>
      <c r="K40" s="206"/>
      <c r="L40" s="206"/>
      <c r="M40" s="204"/>
      <c r="N40" s="204"/>
    </row>
    <row r="41" spans="1:14" ht="12.75">
      <c r="A41" s="204"/>
      <c r="B41" s="207"/>
      <c r="C41" s="208"/>
      <c r="D41" s="209"/>
      <c r="E41" s="209"/>
      <c r="F41" s="209"/>
      <c r="G41" s="209"/>
      <c r="H41" s="209"/>
      <c r="I41" s="209"/>
      <c r="J41" s="209"/>
      <c r="K41" s="206"/>
      <c r="L41" s="206"/>
      <c r="M41" s="204"/>
      <c r="N41" s="204"/>
    </row>
    <row r="42" spans="1:14" ht="12.75">
      <c r="A42" s="204"/>
      <c r="B42" s="207"/>
      <c r="C42" s="208"/>
      <c r="D42" s="209"/>
      <c r="E42" s="209"/>
      <c r="F42" s="209"/>
      <c r="G42" s="209"/>
      <c r="H42" s="209"/>
      <c r="I42" s="209"/>
      <c r="J42" s="209"/>
      <c r="K42" s="206"/>
      <c r="L42" s="206"/>
      <c r="M42" s="204"/>
      <c r="N42" s="204"/>
    </row>
    <row r="43" spans="1:14" ht="12.75">
      <c r="A43" s="204"/>
      <c r="B43" s="207"/>
      <c r="C43" s="208"/>
      <c r="D43" s="209"/>
      <c r="E43" s="209"/>
      <c r="F43" s="209"/>
      <c r="G43" s="209"/>
      <c r="H43" s="209"/>
      <c r="I43" s="209"/>
      <c r="J43" s="209"/>
      <c r="K43" s="206"/>
      <c r="L43" s="206"/>
      <c r="M43" s="204"/>
      <c r="N43" s="204"/>
    </row>
    <row r="44" spans="1:14" ht="12.75">
      <c r="A44" s="204"/>
      <c r="B44" s="207"/>
      <c r="C44" s="208"/>
      <c r="D44" s="209"/>
      <c r="E44" s="209"/>
      <c r="F44" s="209"/>
      <c r="G44" s="209"/>
      <c r="H44" s="209"/>
      <c r="I44" s="209"/>
      <c r="J44" s="209"/>
      <c r="K44" s="206"/>
      <c r="L44" s="206"/>
      <c r="M44" s="204"/>
      <c r="N44" s="204"/>
    </row>
    <row r="45" spans="1:14" ht="12.75">
      <c r="A45" s="204"/>
      <c r="B45" s="207"/>
      <c r="C45" s="208"/>
      <c r="D45" s="209"/>
      <c r="E45" s="209"/>
      <c r="F45" s="209"/>
      <c r="G45" s="209"/>
      <c r="H45" s="209"/>
      <c r="I45" s="209"/>
      <c r="J45" s="209"/>
      <c r="K45" s="206"/>
      <c r="L45" s="206"/>
      <c r="M45" s="204"/>
      <c r="N45" s="204"/>
    </row>
    <row r="46" spans="1:14" ht="12.75">
      <c r="A46" s="204"/>
      <c r="B46" s="207"/>
      <c r="C46" s="208"/>
      <c r="D46" s="209"/>
      <c r="E46" s="209"/>
      <c r="F46" s="209"/>
      <c r="G46" s="209"/>
      <c r="H46" s="209"/>
      <c r="I46" s="209"/>
      <c r="J46" s="209"/>
      <c r="K46" s="206"/>
      <c r="L46" s="206"/>
      <c r="M46" s="204"/>
      <c r="N46" s="204"/>
    </row>
    <row r="47" spans="1:14" ht="12.75">
      <c r="A47" s="204"/>
      <c r="B47" s="207"/>
      <c r="C47" s="208"/>
      <c r="D47" s="209"/>
      <c r="E47" s="209"/>
      <c r="F47" s="209"/>
      <c r="G47" s="209"/>
      <c r="H47" s="209"/>
      <c r="I47" s="209"/>
      <c r="J47" s="209"/>
      <c r="K47" s="206"/>
      <c r="L47" s="206"/>
      <c r="M47" s="204"/>
      <c r="N47" s="204"/>
    </row>
    <row r="48" spans="1:14" ht="12.75">
      <c r="A48" s="204"/>
      <c r="B48" s="206"/>
      <c r="C48" s="206"/>
      <c r="D48" s="210"/>
      <c r="E48" s="210"/>
      <c r="F48" s="210"/>
      <c r="G48" s="210"/>
      <c r="H48" s="210"/>
      <c r="I48" s="210"/>
      <c r="J48" s="210"/>
      <c r="K48" s="206"/>
      <c r="L48" s="206"/>
      <c r="M48" s="204"/>
      <c r="N48" s="204"/>
    </row>
    <row r="49" spans="1:14" ht="12.75">
      <c r="A49" s="204"/>
      <c r="B49" s="206"/>
      <c r="C49" s="211"/>
      <c r="D49" s="209"/>
      <c r="E49" s="209"/>
      <c r="F49" s="209"/>
      <c r="G49" s="209"/>
      <c r="H49" s="209"/>
      <c r="I49" s="209"/>
      <c r="J49" s="209"/>
      <c r="K49" s="206"/>
      <c r="L49" s="206"/>
      <c r="M49" s="204"/>
      <c r="N49" s="204"/>
    </row>
    <row r="50" spans="1:14" ht="12.75">
      <c r="A50" s="204"/>
      <c r="B50" s="206"/>
      <c r="C50" s="206"/>
      <c r="D50" s="210"/>
      <c r="E50" s="210"/>
      <c r="F50" s="210"/>
      <c r="G50" s="210"/>
      <c r="H50" s="210"/>
      <c r="I50" s="210"/>
      <c r="J50" s="210"/>
      <c r="K50" s="206"/>
      <c r="L50" s="206"/>
      <c r="M50" s="204"/>
      <c r="N50" s="204"/>
    </row>
    <row r="51" spans="1:14" ht="12.75">
      <c r="A51" s="204"/>
      <c r="B51" s="206"/>
      <c r="C51" s="206"/>
      <c r="D51" s="210"/>
      <c r="E51" s="210"/>
      <c r="F51" s="206"/>
      <c r="G51" s="206"/>
      <c r="H51" s="206"/>
      <c r="I51" s="206"/>
      <c r="J51" s="206"/>
      <c r="K51" s="205"/>
      <c r="L51" s="205"/>
      <c r="M51" s="204"/>
      <c r="N51" s="204"/>
    </row>
    <row r="52" spans="1:14" ht="12.75">
      <c r="A52" s="204"/>
      <c r="B52" s="206"/>
      <c r="C52" s="212"/>
      <c r="D52" s="213"/>
      <c r="E52" s="213"/>
      <c r="F52" s="213"/>
      <c r="G52" s="213"/>
      <c r="H52" s="213"/>
      <c r="I52" s="213"/>
      <c r="J52" s="213"/>
      <c r="K52" s="205"/>
      <c r="L52" s="205"/>
      <c r="M52" s="204"/>
      <c r="N52" s="204"/>
    </row>
    <row r="53" spans="1:14" ht="12.75">
      <c r="A53" s="204"/>
      <c r="B53" s="206"/>
      <c r="C53" s="212"/>
      <c r="D53" s="213"/>
      <c r="E53" s="213"/>
      <c r="F53" s="213"/>
      <c r="G53" s="213"/>
      <c r="H53" s="213"/>
      <c r="I53" s="213"/>
      <c r="J53" s="213"/>
      <c r="K53" s="205"/>
      <c r="L53" s="205"/>
      <c r="M53" s="204"/>
      <c r="N53" s="204"/>
    </row>
    <row r="54" spans="1:14" ht="12.75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4"/>
      <c r="N54" s="204"/>
    </row>
    <row r="55" spans="1:14" ht="12.75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4"/>
      <c r="N55" s="204"/>
    </row>
    <row r="56" spans="1:14" ht="12.75">
      <c r="A56" s="204"/>
      <c r="B56" s="205"/>
      <c r="C56" s="206"/>
      <c r="D56" s="206"/>
      <c r="E56" s="206"/>
      <c r="F56" s="206"/>
      <c r="G56" s="206"/>
      <c r="H56" s="206"/>
      <c r="I56" s="206"/>
      <c r="J56" s="205"/>
      <c r="K56" s="205"/>
      <c r="L56" s="205"/>
      <c r="M56" s="204"/>
      <c r="N56" s="204"/>
    </row>
    <row r="57" spans="1:14" ht="12.75">
      <c r="A57" s="204"/>
      <c r="B57" s="205"/>
      <c r="C57" s="206"/>
      <c r="D57" s="206"/>
      <c r="E57" s="206"/>
      <c r="F57" s="206"/>
      <c r="G57" s="206"/>
      <c r="H57" s="206"/>
      <c r="I57" s="206"/>
      <c r="J57" s="205"/>
      <c r="K57" s="205"/>
      <c r="L57" s="205"/>
      <c r="M57" s="204"/>
      <c r="N57" s="204"/>
    </row>
    <row r="58" spans="1:14" ht="12.75">
      <c r="A58" s="204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4"/>
      <c r="N58" s="204"/>
    </row>
    <row r="59" spans="1:14" ht="12.75">
      <c r="A59" s="204"/>
      <c r="B59" s="207"/>
      <c r="C59" s="208"/>
      <c r="D59" s="209"/>
      <c r="E59" s="209"/>
      <c r="F59" s="209"/>
      <c r="G59" s="209"/>
      <c r="H59" s="209"/>
      <c r="I59" s="209"/>
      <c r="J59" s="209"/>
      <c r="K59" s="206"/>
      <c r="L59" s="206"/>
      <c r="M59" s="204"/>
      <c r="N59" s="204"/>
    </row>
    <row r="60" spans="1:14" ht="12.75">
      <c r="A60" s="204"/>
      <c r="B60" s="207"/>
      <c r="C60" s="208"/>
      <c r="D60" s="209"/>
      <c r="E60" s="209"/>
      <c r="F60" s="209"/>
      <c r="G60" s="209"/>
      <c r="H60" s="209"/>
      <c r="I60" s="209"/>
      <c r="J60" s="209"/>
      <c r="K60" s="206"/>
      <c r="L60" s="206"/>
      <c r="M60" s="204"/>
      <c r="N60" s="204"/>
    </row>
    <row r="61" spans="1:14" ht="12.75">
      <c r="A61" s="204"/>
      <c r="B61" s="207"/>
      <c r="C61" s="208"/>
      <c r="D61" s="209"/>
      <c r="E61" s="209"/>
      <c r="F61" s="209"/>
      <c r="G61" s="209"/>
      <c r="H61" s="209"/>
      <c r="I61" s="209"/>
      <c r="J61" s="209"/>
      <c r="K61" s="206"/>
      <c r="L61" s="206"/>
      <c r="M61" s="204"/>
      <c r="N61" s="204"/>
    </row>
    <row r="62" spans="1:14" ht="12.75">
      <c r="A62" s="204"/>
      <c r="B62" s="207"/>
      <c r="C62" s="208"/>
      <c r="D62" s="209"/>
      <c r="E62" s="209"/>
      <c r="F62" s="209"/>
      <c r="G62" s="209"/>
      <c r="H62" s="209"/>
      <c r="I62" s="209"/>
      <c r="J62" s="209"/>
      <c r="K62" s="206"/>
      <c r="L62" s="206"/>
      <c r="M62" s="204"/>
      <c r="N62" s="204"/>
    </row>
    <row r="63" spans="1:14" ht="12.75">
      <c r="A63" s="204"/>
      <c r="B63" s="207"/>
      <c r="C63" s="208"/>
      <c r="D63" s="209"/>
      <c r="E63" s="209"/>
      <c r="F63" s="209"/>
      <c r="G63" s="209"/>
      <c r="H63" s="209"/>
      <c r="I63" s="209"/>
      <c r="J63" s="209"/>
      <c r="K63" s="206"/>
      <c r="L63" s="206"/>
      <c r="M63" s="204"/>
      <c r="N63" s="204"/>
    </row>
    <row r="64" spans="1:14" ht="12.75">
      <c r="A64" s="204"/>
      <c r="B64" s="207"/>
      <c r="C64" s="208"/>
      <c r="D64" s="209"/>
      <c r="E64" s="209"/>
      <c r="F64" s="209"/>
      <c r="G64" s="209"/>
      <c r="H64" s="209"/>
      <c r="I64" s="209"/>
      <c r="J64" s="209"/>
      <c r="K64" s="206"/>
      <c r="L64" s="206"/>
      <c r="M64" s="204"/>
      <c r="N64" s="204"/>
    </row>
    <row r="65" spans="1:14" ht="12.75">
      <c r="A65" s="204"/>
      <c r="B65" s="207"/>
      <c r="C65" s="208"/>
      <c r="D65" s="209"/>
      <c r="E65" s="209"/>
      <c r="F65" s="209"/>
      <c r="G65" s="209"/>
      <c r="H65" s="209"/>
      <c r="I65" s="209"/>
      <c r="J65" s="209"/>
      <c r="K65" s="206"/>
      <c r="L65" s="206"/>
      <c r="M65" s="204"/>
      <c r="N65" s="204"/>
    </row>
    <row r="66" spans="1:14" ht="12.75">
      <c r="A66" s="204"/>
      <c r="B66" s="207"/>
      <c r="C66" s="208"/>
      <c r="D66" s="209"/>
      <c r="E66" s="209"/>
      <c r="F66" s="209"/>
      <c r="G66" s="209"/>
      <c r="H66" s="209"/>
      <c r="I66" s="209"/>
      <c r="J66" s="209"/>
      <c r="K66" s="206"/>
      <c r="L66" s="206"/>
      <c r="M66" s="204"/>
      <c r="N66" s="204"/>
    </row>
    <row r="67" spans="1:14" ht="12.75">
      <c r="A67" s="204"/>
      <c r="B67" s="206"/>
      <c r="C67" s="214"/>
      <c r="D67" s="210"/>
      <c r="E67" s="210"/>
      <c r="F67" s="210"/>
      <c r="G67" s="210"/>
      <c r="H67" s="210"/>
      <c r="I67" s="210"/>
      <c r="J67" s="210"/>
      <c r="K67" s="206"/>
      <c r="L67" s="206"/>
      <c r="M67" s="204"/>
      <c r="N67" s="204"/>
    </row>
    <row r="68" spans="1:14" ht="12.75">
      <c r="A68" s="204"/>
      <c r="B68" s="206"/>
      <c r="C68" s="211"/>
      <c r="D68" s="209"/>
      <c r="E68" s="209"/>
      <c r="F68" s="209"/>
      <c r="G68" s="209"/>
      <c r="H68" s="209"/>
      <c r="I68" s="209"/>
      <c r="J68" s="209"/>
      <c r="K68" s="206"/>
      <c r="L68" s="206"/>
      <c r="M68" s="204"/>
      <c r="N68" s="204"/>
    </row>
    <row r="69" spans="1:14" ht="12.75">
      <c r="A69" s="204"/>
      <c r="B69" s="206"/>
      <c r="C69" s="206"/>
      <c r="D69" s="210"/>
      <c r="E69" s="210"/>
      <c r="F69" s="210"/>
      <c r="G69" s="210"/>
      <c r="H69" s="210"/>
      <c r="I69" s="210"/>
      <c r="J69" s="210"/>
      <c r="K69" s="206"/>
      <c r="L69" s="206"/>
      <c r="M69" s="204"/>
      <c r="N69" s="204"/>
    </row>
    <row r="70" spans="1:14" ht="12.75">
      <c r="A70" s="204"/>
      <c r="B70" s="206"/>
      <c r="C70" s="206"/>
      <c r="D70" s="210"/>
      <c r="E70" s="210"/>
      <c r="F70" s="206"/>
      <c r="G70" s="206"/>
      <c r="H70" s="206"/>
      <c r="I70" s="206"/>
      <c r="J70" s="206"/>
      <c r="K70" s="205"/>
      <c r="L70" s="205"/>
      <c r="M70" s="204"/>
      <c r="N70" s="204"/>
    </row>
    <row r="71" spans="1:14" ht="15">
      <c r="A71" s="204"/>
      <c r="B71" s="215"/>
      <c r="C71" s="216"/>
      <c r="D71" s="217"/>
      <c r="E71" s="217"/>
      <c r="F71" s="217"/>
      <c r="G71" s="217"/>
      <c r="H71" s="217"/>
      <c r="I71" s="217"/>
      <c r="J71" s="217"/>
      <c r="K71" s="204"/>
      <c r="L71" s="204"/>
      <c r="M71" s="204"/>
      <c r="N71" s="204"/>
    </row>
    <row r="72" spans="1:14" ht="15">
      <c r="A72" s="204"/>
      <c r="B72" s="215"/>
      <c r="C72" s="216"/>
      <c r="D72" s="217"/>
      <c r="E72" s="217"/>
      <c r="F72" s="217"/>
      <c r="G72" s="217"/>
      <c r="H72" s="217"/>
      <c r="I72" s="217"/>
      <c r="J72" s="217"/>
      <c r="K72" s="204"/>
      <c r="L72" s="204"/>
      <c r="M72" s="204"/>
      <c r="N72" s="204"/>
    </row>
    <row r="73" spans="1:14" ht="12.7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</row>
    <row r="74" spans="1:14" ht="12.7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</row>
    <row r="75" spans="1:14" ht="12.7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</row>
    <row r="76" spans="1:14" ht="12.7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</row>
    <row r="77" spans="1:14" ht="12.7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</row>
    <row r="78" spans="1:14" ht="12.7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</row>
    <row r="79" spans="1:14" ht="12.7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</row>
    <row r="80" spans="1:14" ht="12.7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</row>
    <row r="81" spans="1:14" ht="12.7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  <row r="82" spans="1:14" ht="12.7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</row>
    <row r="83" spans="1:14" ht="12.7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</row>
    <row r="84" spans="1:14" ht="12.7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</row>
    <row r="85" spans="1:14" ht="12.7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</row>
    <row r="86" spans="1:14" ht="12.7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</row>
    <row r="87" spans="1:14" ht="12.7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</row>
    <row r="88" spans="1:14" ht="12.7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</row>
    <row r="89" spans="1:14" ht="12.7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</row>
    <row r="90" spans="1:14" ht="12.7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</row>
    <row r="91" spans="1:14" ht="12.7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</row>
    <row r="92" spans="1:14" ht="12.7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</row>
    <row r="93" spans="1:14" ht="12.7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</row>
    <row r="94" spans="1:14" ht="12.7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</row>
    <row r="95" spans="1:14" ht="12.7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</row>
    <row r="96" spans="1:14" ht="12.7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</row>
    <row r="97" spans="1:14" ht="12.7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</row>
    <row r="98" spans="1:14" ht="12.7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</row>
    <row r="99" spans="1:14" ht="12.7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</row>
    <row r="100" spans="1:14" ht="12.7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</row>
    <row r="101" spans="1:14" ht="12.7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</row>
    <row r="102" spans="1:14" ht="12.7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</row>
    <row r="103" spans="1:14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</row>
    <row r="104" spans="1:14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</row>
    <row r="105" spans="1:14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</row>
    <row r="106" spans="1:14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</row>
    <row r="107" spans="1:14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</row>
    <row r="108" spans="1:14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</row>
    <row r="109" spans="1:14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</row>
    <row r="110" spans="1:14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</row>
    <row r="111" spans="1:14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</row>
    <row r="112" spans="1:14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</row>
    <row r="113" spans="1:14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</row>
    <row r="114" spans="1:14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</row>
    <row r="115" spans="1:14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</row>
    <row r="116" spans="1:14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</row>
    <row r="117" spans="1:14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</row>
    <row r="118" spans="1:14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</row>
    <row r="119" spans="1:14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</row>
    <row r="120" spans="1:14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</row>
    <row r="121" spans="1:14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</row>
    <row r="122" spans="1:14" ht="12.7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</row>
    <row r="123" spans="1:14" ht="12.75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</row>
    <row r="124" spans="1:14" ht="12.7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</row>
    <row r="125" spans="1:14" ht="12.7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</row>
    <row r="126" spans="1:14" ht="12.7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</row>
    <row r="127" spans="1:14" ht="12.75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</row>
    <row r="128" spans="1:14" ht="12.75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</row>
    <row r="129" spans="1:14" ht="12.75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</row>
    <row r="130" spans="1:14" ht="12.7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</row>
  </sheetData>
  <sheetProtection password="E224" sheet="1"/>
  <mergeCells count="2">
    <mergeCell ref="B35:C35"/>
    <mergeCell ref="C1:I2"/>
  </mergeCells>
  <hyperlinks>
    <hyperlink ref="O6" r:id="rId1" display="WWW.RST-S.RU"/>
  </hyperlinks>
  <printOptions horizontalCentered="1" verticalCentered="1"/>
  <pageMargins left="0.7874015748031497" right="0.3937007874015748" top="0.5905511811023623" bottom="0" header="0.5118110236220472" footer="0.5118110236220472"/>
  <pageSetup horizontalDpi="300" verticalDpi="300" orientation="landscape" paperSize="9" r:id="rId4"/>
  <headerFooter alignWithMargins="0">
    <oddHeader>&amp;CПотребность труб Dу100 мм для изготовления отопительных регистров или
количество требующихся 
отопительных приборов (радиаторов)</oddHeader>
  </headerFooter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42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2.75">
      <c r="A2" s="76"/>
      <c r="B2" s="322" t="s">
        <v>215</v>
      </c>
      <c r="C2" s="323"/>
      <c r="D2" s="323"/>
      <c r="E2" s="323"/>
      <c r="F2" s="323"/>
      <c r="G2" s="323"/>
      <c r="H2" s="323"/>
      <c r="I2" s="323"/>
      <c r="J2" s="323"/>
      <c r="K2" s="324"/>
      <c r="L2" s="76"/>
    </row>
    <row r="3" spans="1:12" ht="12.75">
      <c r="A3" s="76"/>
      <c r="B3" s="325"/>
      <c r="C3" s="326"/>
      <c r="D3" s="326"/>
      <c r="E3" s="326"/>
      <c r="F3" s="326"/>
      <c r="G3" s="326"/>
      <c r="H3" s="326"/>
      <c r="I3" s="326"/>
      <c r="J3" s="326"/>
      <c r="K3" s="327"/>
      <c r="L3" s="76"/>
    </row>
    <row r="4" spans="1:12" ht="12.75">
      <c r="A4" s="76"/>
      <c r="B4" s="325"/>
      <c r="C4" s="326"/>
      <c r="D4" s="326"/>
      <c r="E4" s="326"/>
      <c r="F4" s="326"/>
      <c r="G4" s="326"/>
      <c r="H4" s="326"/>
      <c r="I4" s="326"/>
      <c r="J4" s="326"/>
      <c r="K4" s="327"/>
      <c r="L4" s="76"/>
    </row>
    <row r="5" spans="1:12" ht="12.75">
      <c r="A5" s="76"/>
      <c r="B5" s="325"/>
      <c r="C5" s="326"/>
      <c r="D5" s="326"/>
      <c r="E5" s="326"/>
      <c r="F5" s="326"/>
      <c r="G5" s="326"/>
      <c r="H5" s="326"/>
      <c r="I5" s="326"/>
      <c r="J5" s="326"/>
      <c r="K5" s="327"/>
      <c r="L5" s="76"/>
    </row>
    <row r="6" spans="1:12" ht="60.75">
      <c r="A6" s="76"/>
      <c r="B6" s="328" t="s">
        <v>211</v>
      </c>
      <c r="C6" s="329"/>
      <c r="D6" s="329"/>
      <c r="E6" s="329"/>
      <c r="F6" s="329"/>
      <c r="G6" s="329"/>
      <c r="H6" s="329"/>
      <c r="I6" s="329"/>
      <c r="J6" s="329"/>
      <c r="K6" s="330"/>
      <c r="L6" s="76"/>
    </row>
    <row r="7" spans="1:12" ht="20.25">
      <c r="A7" s="76"/>
      <c r="B7" s="328"/>
      <c r="C7" s="329"/>
      <c r="D7" s="329"/>
      <c r="E7" s="329"/>
      <c r="F7" s="329"/>
      <c r="G7" s="329"/>
      <c r="H7" s="329"/>
      <c r="I7" s="329"/>
      <c r="J7" s="329"/>
      <c r="K7" s="330"/>
      <c r="L7" s="76"/>
    </row>
    <row r="8" spans="1:12" ht="60.75">
      <c r="A8" s="76"/>
      <c r="B8" s="328" t="s">
        <v>212</v>
      </c>
      <c r="C8" s="329"/>
      <c r="D8" s="329"/>
      <c r="E8" s="329"/>
      <c r="F8" s="329"/>
      <c r="G8" s="329"/>
      <c r="H8" s="329"/>
      <c r="I8" s="329"/>
      <c r="J8" s="329"/>
      <c r="K8" s="330"/>
      <c r="L8" s="76"/>
    </row>
    <row r="9" spans="1:12" ht="20.25">
      <c r="A9" s="76"/>
      <c r="B9" s="328"/>
      <c r="C9" s="329"/>
      <c r="D9" s="329"/>
      <c r="E9" s="329"/>
      <c r="F9" s="329"/>
      <c r="G9" s="329"/>
      <c r="H9" s="329"/>
      <c r="I9" s="329"/>
      <c r="J9" s="329"/>
      <c r="K9" s="330"/>
      <c r="L9" s="76"/>
    </row>
    <row r="10" spans="1:12" ht="40.5">
      <c r="A10" s="76"/>
      <c r="B10" s="328" t="s">
        <v>213</v>
      </c>
      <c r="C10" s="329"/>
      <c r="D10" s="329"/>
      <c r="E10" s="329"/>
      <c r="F10" s="329"/>
      <c r="G10" s="329"/>
      <c r="H10" s="329"/>
      <c r="I10" s="329"/>
      <c r="J10" s="329"/>
      <c r="K10" s="330"/>
      <c r="L10" s="76"/>
    </row>
    <row r="11" spans="1:12" ht="20.25">
      <c r="A11" s="76"/>
      <c r="B11" s="328"/>
      <c r="C11" s="329"/>
      <c r="D11" s="329"/>
      <c r="E11" s="329"/>
      <c r="F11" s="329"/>
      <c r="G11" s="329"/>
      <c r="H11" s="329"/>
      <c r="I11" s="329"/>
      <c r="J11" s="329"/>
      <c r="K11" s="330"/>
      <c r="L11" s="76"/>
    </row>
    <row r="12" spans="1:12" ht="12.75">
      <c r="A12" s="76"/>
      <c r="B12" s="316" t="s">
        <v>214</v>
      </c>
      <c r="C12" s="317"/>
      <c r="D12" s="317"/>
      <c r="E12" s="317"/>
      <c r="F12" s="317"/>
      <c r="G12" s="317"/>
      <c r="H12" s="317"/>
      <c r="I12" s="317"/>
      <c r="J12" s="317"/>
      <c r="K12" s="318"/>
      <c r="L12" s="76"/>
    </row>
    <row r="13" spans="1:12" ht="28.5" customHeight="1" thickBot="1">
      <c r="A13" s="76"/>
      <c r="B13" s="319"/>
      <c r="C13" s="320"/>
      <c r="D13" s="320"/>
      <c r="E13" s="320"/>
      <c r="F13" s="320"/>
      <c r="G13" s="320"/>
      <c r="H13" s="320"/>
      <c r="I13" s="320"/>
      <c r="J13" s="320"/>
      <c r="K13" s="321"/>
      <c r="L13" s="76"/>
    </row>
    <row r="14" spans="1:12" ht="12.75" hidden="1">
      <c r="A14" s="76"/>
      <c r="B14" s="254"/>
      <c r="C14" s="254"/>
      <c r="D14" s="254"/>
      <c r="E14" s="254"/>
      <c r="F14" s="254"/>
      <c r="G14" s="254"/>
      <c r="H14" s="254"/>
      <c r="I14" s="254"/>
      <c r="J14" s="254"/>
      <c r="K14" s="255"/>
      <c r="L14" s="76"/>
    </row>
    <row r="15" spans="1:12" ht="12.75" hidden="1">
      <c r="A15" s="76"/>
      <c r="B15" s="254"/>
      <c r="C15" s="254"/>
      <c r="D15" s="254"/>
      <c r="E15" s="254"/>
      <c r="F15" s="254"/>
      <c r="G15" s="254"/>
      <c r="H15" s="254"/>
      <c r="I15" s="254"/>
      <c r="J15" s="254"/>
      <c r="K15" s="255"/>
      <c r="L15" s="76"/>
    </row>
    <row r="16" spans="1:12" ht="12.75" hidden="1">
      <c r="A16" s="76"/>
      <c r="B16" s="254"/>
      <c r="C16" s="254"/>
      <c r="D16" s="254"/>
      <c r="E16" s="254"/>
      <c r="F16" s="254"/>
      <c r="G16" s="254"/>
      <c r="H16" s="254"/>
      <c r="I16" s="254"/>
      <c r="J16" s="254"/>
      <c r="K16" s="255"/>
      <c r="L16" s="76"/>
    </row>
    <row r="17" spans="1:12" ht="12.75" hidden="1">
      <c r="A17" s="76"/>
      <c r="B17" s="256"/>
      <c r="C17" s="256"/>
      <c r="D17" s="256"/>
      <c r="E17" s="256"/>
      <c r="F17" s="256"/>
      <c r="G17" s="256"/>
      <c r="H17" s="256"/>
      <c r="I17" s="256"/>
      <c r="J17" s="256"/>
      <c r="K17" s="257"/>
      <c r="L17" s="76"/>
    </row>
    <row r="18" spans="1:12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</sheetData>
  <sheetProtection password="C855" sheet="1" objects="1" scenarios="1"/>
  <mergeCells count="5">
    <mergeCell ref="B12:K13"/>
    <mergeCell ref="B2:K5"/>
    <mergeCell ref="B6:K7"/>
    <mergeCell ref="B8:K9"/>
    <mergeCell ref="B10:K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00390625" defaultRowHeight="12.75"/>
  <cols>
    <col min="2" max="2" width="73.00390625" style="0" customWidth="1"/>
  </cols>
  <sheetData>
    <row r="1" spans="1:5" ht="12.75">
      <c r="A1" s="273" t="s">
        <v>3</v>
      </c>
      <c r="B1" s="271" t="s">
        <v>12</v>
      </c>
      <c r="C1" s="270" t="s">
        <v>0</v>
      </c>
      <c r="D1" s="270"/>
      <c r="E1" s="76"/>
    </row>
    <row r="2" spans="1:5" ht="13.5" thickBot="1">
      <c r="A2" s="274"/>
      <c r="B2" s="272"/>
      <c r="C2" s="15" t="s">
        <v>1</v>
      </c>
      <c r="D2" s="15" t="s">
        <v>2</v>
      </c>
      <c r="E2" s="76"/>
    </row>
    <row r="3" spans="1:5" ht="26.25" thickTop="1">
      <c r="A3" s="16">
        <v>2.34</v>
      </c>
      <c r="B3" s="17" t="s">
        <v>9</v>
      </c>
      <c r="C3" s="18">
        <v>0.5</v>
      </c>
      <c r="D3" s="19">
        <v>135</v>
      </c>
      <c r="E3" s="76"/>
    </row>
    <row r="4" spans="1:5" ht="12.75">
      <c r="A4" s="20">
        <v>1.76</v>
      </c>
      <c r="B4" s="1"/>
      <c r="C4" s="2">
        <v>1</v>
      </c>
      <c r="D4" s="21">
        <v>265</v>
      </c>
      <c r="E4" s="76"/>
    </row>
    <row r="5" spans="1:5" ht="12.75">
      <c r="A5" s="20">
        <v>1.32</v>
      </c>
      <c r="B5" s="1"/>
      <c r="C5" s="2">
        <v>1.5</v>
      </c>
      <c r="D5" s="21">
        <v>395</v>
      </c>
      <c r="E5" s="76"/>
    </row>
    <row r="6" spans="1:5" ht="12.75">
      <c r="A6" s="20">
        <v>1.06</v>
      </c>
      <c r="B6" s="1"/>
      <c r="C6" s="2">
        <v>2</v>
      </c>
      <c r="D6" s="21">
        <v>525</v>
      </c>
      <c r="E6" s="76"/>
    </row>
    <row r="7" spans="1:5" ht="12.75">
      <c r="A7" s="20">
        <v>0.89</v>
      </c>
      <c r="B7" s="1"/>
      <c r="C7" s="2">
        <v>2.5</v>
      </c>
      <c r="D7" s="21">
        <v>655</v>
      </c>
      <c r="E7" s="76"/>
    </row>
    <row r="8" spans="1:5" ht="12.75">
      <c r="A8" s="20">
        <v>0.76</v>
      </c>
      <c r="B8" s="1"/>
      <c r="C8" s="2">
        <v>3</v>
      </c>
      <c r="D8" s="21">
        <v>785</v>
      </c>
      <c r="E8" s="76"/>
    </row>
    <row r="9" spans="1:5" ht="13.5" thickBot="1">
      <c r="A9" s="22">
        <v>0.67</v>
      </c>
      <c r="B9" s="23"/>
      <c r="C9" s="24">
        <v>3.5</v>
      </c>
      <c r="D9" s="25">
        <v>915</v>
      </c>
      <c r="E9" s="76"/>
    </row>
    <row r="10" spans="1:5" ht="13.5" thickTop="1">
      <c r="A10" s="16">
        <v>1.26</v>
      </c>
      <c r="B10" s="26" t="s">
        <v>4</v>
      </c>
      <c r="C10" s="27">
        <v>1.5</v>
      </c>
      <c r="D10" s="28">
        <v>395</v>
      </c>
      <c r="E10" s="76"/>
    </row>
    <row r="11" spans="1:5" ht="12.75">
      <c r="A11" s="20">
        <v>1.01</v>
      </c>
      <c r="B11" s="3"/>
      <c r="C11" s="4">
        <v>2</v>
      </c>
      <c r="D11" s="29">
        <v>525</v>
      </c>
      <c r="E11" s="76"/>
    </row>
    <row r="12" spans="1:5" ht="12.75">
      <c r="A12" s="20">
        <v>0.84</v>
      </c>
      <c r="B12" s="3"/>
      <c r="C12" s="4">
        <v>2.5</v>
      </c>
      <c r="D12" s="29">
        <v>655</v>
      </c>
      <c r="E12" s="76"/>
    </row>
    <row r="13" spans="1:5" ht="13.5" thickBot="1">
      <c r="A13" s="22">
        <v>0.72</v>
      </c>
      <c r="B13" s="30"/>
      <c r="C13" s="31">
        <v>3</v>
      </c>
      <c r="D13" s="32">
        <v>785</v>
      </c>
      <c r="E13" s="76"/>
    </row>
    <row r="14" spans="1:5" ht="26.25" thickTop="1">
      <c r="A14" s="16">
        <v>1.16</v>
      </c>
      <c r="B14" s="33" t="s">
        <v>5</v>
      </c>
      <c r="C14" s="34">
        <v>1.5</v>
      </c>
      <c r="D14" s="35">
        <v>435</v>
      </c>
      <c r="E14" s="76"/>
    </row>
    <row r="15" spans="1:5" ht="12.75">
      <c r="A15" s="20">
        <v>0.92</v>
      </c>
      <c r="B15" s="5"/>
      <c r="C15" s="6">
        <v>2</v>
      </c>
      <c r="D15" s="36">
        <v>565</v>
      </c>
      <c r="E15" s="76"/>
    </row>
    <row r="16" spans="1:5" ht="13.5" thickBot="1">
      <c r="A16" s="22">
        <v>0.78</v>
      </c>
      <c r="B16" s="37"/>
      <c r="C16" s="38">
        <v>2.5</v>
      </c>
      <c r="D16" s="39">
        <v>695</v>
      </c>
      <c r="E16" s="76"/>
    </row>
    <row r="17" spans="1:5" ht="26.25" thickTop="1">
      <c r="A17" s="16">
        <v>1.07</v>
      </c>
      <c r="B17" s="41" t="s">
        <v>6</v>
      </c>
      <c r="C17" s="43">
        <v>1.5</v>
      </c>
      <c r="D17" s="44">
        <v>435</v>
      </c>
      <c r="E17" s="76"/>
    </row>
    <row r="18" spans="1:5" ht="12.75">
      <c r="A18" s="20">
        <v>0.88</v>
      </c>
      <c r="B18" s="7"/>
      <c r="C18" s="8">
        <v>2</v>
      </c>
      <c r="D18" s="45">
        <v>565</v>
      </c>
      <c r="E18" s="76"/>
    </row>
    <row r="19" spans="1:5" ht="13.5" thickBot="1">
      <c r="A19" s="22">
        <v>0.75</v>
      </c>
      <c r="B19" s="46"/>
      <c r="C19" s="47">
        <v>2.5</v>
      </c>
      <c r="D19" s="48">
        <v>695</v>
      </c>
      <c r="E19" s="76"/>
    </row>
    <row r="20" spans="1:5" ht="13.5" thickTop="1">
      <c r="A20" s="16">
        <v>2.78</v>
      </c>
      <c r="B20" s="49" t="s">
        <v>8</v>
      </c>
      <c r="C20" s="50">
        <v>0.5</v>
      </c>
      <c r="D20" s="51">
        <v>135</v>
      </c>
      <c r="E20" s="76"/>
    </row>
    <row r="21" spans="1:5" ht="12.75">
      <c r="A21" s="20">
        <v>1.86</v>
      </c>
      <c r="B21" s="9"/>
      <c r="C21" s="10">
        <v>1</v>
      </c>
      <c r="D21" s="52">
        <v>265</v>
      </c>
      <c r="E21" s="76"/>
    </row>
    <row r="22" spans="1:5" ht="12.75">
      <c r="A22" s="20">
        <v>1.41</v>
      </c>
      <c r="B22" s="9"/>
      <c r="C22" s="10">
        <v>1.5</v>
      </c>
      <c r="D22" s="52">
        <v>395</v>
      </c>
      <c r="E22" s="76"/>
    </row>
    <row r="23" spans="1:5" ht="12.75">
      <c r="A23" s="20">
        <v>1.14</v>
      </c>
      <c r="B23" s="9"/>
      <c r="C23" s="10">
        <v>2</v>
      </c>
      <c r="D23" s="52">
        <v>525</v>
      </c>
      <c r="E23" s="76"/>
    </row>
    <row r="24" spans="1:5" ht="12.75">
      <c r="A24" s="20">
        <v>0.93</v>
      </c>
      <c r="B24" s="9"/>
      <c r="C24" s="10">
        <v>2.5</v>
      </c>
      <c r="D24" s="52">
        <v>655</v>
      </c>
      <c r="E24" s="76"/>
    </row>
    <row r="25" spans="1:5" ht="13.5" thickBot="1">
      <c r="A25" s="22">
        <v>0.81</v>
      </c>
      <c r="B25" s="53"/>
      <c r="C25" s="54">
        <v>3</v>
      </c>
      <c r="D25" s="55">
        <v>785</v>
      </c>
      <c r="E25" s="76"/>
    </row>
    <row r="26" spans="1:5" ht="13.5" thickTop="1">
      <c r="A26" s="16">
        <v>1.12</v>
      </c>
      <c r="B26" s="56" t="s">
        <v>7</v>
      </c>
      <c r="C26" s="57">
        <v>1.5</v>
      </c>
      <c r="D26" s="58">
        <v>395</v>
      </c>
      <c r="E26" s="76"/>
    </row>
    <row r="27" spans="1:5" ht="12.75">
      <c r="A27" s="20">
        <v>0.89</v>
      </c>
      <c r="B27" s="11"/>
      <c r="C27" s="12">
        <v>2</v>
      </c>
      <c r="D27" s="59">
        <v>525</v>
      </c>
      <c r="E27" s="76"/>
    </row>
    <row r="28" spans="1:5" ht="13.5" thickBot="1">
      <c r="A28" s="22">
        <v>0.71</v>
      </c>
      <c r="B28" s="60"/>
      <c r="C28" s="61">
        <v>2.5</v>
      </c>
      <c r="D28" s="62">
        <v>655</v>
      </c>
      <c r="E28" s="76"/>
    </row>
    <row r="29" spans="1:5" ht="26.25" thickTop="1">
      <c r="A29" s="16">
        <v>1.2</v>
      </c>
      <c r="B29" s="63" t="s">
        <v>10</v>
      </c>
      <c r="C29" s="64">
        <v>1</v>
      </c>
      <c r="D29" s="65">
        <v>265</v>
      </c>
      <c r="E29" s="76"/>
    </row>
    <row r="30" spans="1:5" ht="12.75">
      <c r="A30" s="20">
        <v>0.88</v>
      </c>
      <c r="B30" s="13"/>
      <c r="C30" s="14">
        <v>1.5</v>
      </c>
      <c r="D30" s="66">
        <v>395</v>
      </c>
      <c r="E30" s="76"/>
    </row>
    <row r="31" spans="1:5" ht="13.5" thickBot="1">
      <c r="A31" s="22">
        <v>0.7</v>
      </c>
      <c r="B31" s="67"/>
      <c r="C31" s="68">
        <v>2</v>
      </c>
      <c r="D31" s="69">
        <v>525</v>
      </c>
      <c r="E31" s="76"/>
    </row>
    <row r="32" spans="1:5" ht="26.25" thickTop="1">
      <c r="A32" s="16">
        <v>0.78</v>
      </c>
      <c r="B32" s="70" t="s">
        <v>11</v>
      </c>
      <c r="C32" s="71">
        <v>1.5</v>
      </c>
      <c r="D32" s="72">
        <v>450</v>
      </c>
      <c r="E32" s="76"/>
    </row>
    <row r="33" spans="1:5" ht="13.5" thickBot="1">
      <c r="A33" s="22">
        <v>0.63</v>
      </c>
      <c r="B33" s="73"/>
      <c r="C33" s="74">
        <v>2</v>
      </c>
      <c r="D33" s="75">
        <v>580</v>
      </c>
      <c r="E33" s="76"/>
    </row>
    <row r="34" spans="1:5" ht="13.5" thickTop="1">
      <c r="A34" s="76"/>
      <c r="B34" s="76"/>
      <c r="C34" s="76"/>
      <c r="D34" s="76"/>
      <c r="E34" s="76"/>
    </row>
    <row r="35" spans="1:5" ht="12.75">
      <c r="A35" s="76"/>
      <c r="B35" s="76"/>
      <c r="C35" s="76"/>
      <c r="D35" s="76"/>
      <c r="E35" s="76"/>
    </row>
    <row r="36" spans="1:5" ht="12.75">
      <c r="A36" s="76"/>
      <c r="B36" s="76"/>
      <c r="C36" s="76"/>
      <c r="D36" s="76"/>
      <c r="E36" s="76"/>
    </row>
    <row r="37" spans="1:5" ht="12.75">
      <c r="A37" s="76"/>
      <c r="B37" s="76"/>
      <c r="C37" s="76"/>
      <c r="D37" s="76"/>
      <c r="E37" s="76"/>
    </row>
    <row r="38" spans="1:5" ht="12.75">
      <c r="A38" s="76"/>
      <c r="B38" s="76"/>
      <c r="C38" s="76"/>
      <c r="D38" s="76"/>
      <c r="E38" s="76"/>
    </row>
    <row r="39" spans="1:5" ht="12.75">
      <c r="A39" s="76"/>
      <c r="B39" s="76"/>
      <c r="C39" s="76"/>
      <c r="D39" s="76"/>
      <c r="E39" s="76"/>
    </row>
    <row r="40" spans="1:5" ht="12.75">
      <c r="A40" s="76"/>
      <c r="B40" s="76"/>
      <c r="C40" s="76"/>
      <c r="D40" s="76"/>
      <c r="E40" s="76"/>
    </row>
    <row r="41" spans="1:5" ht="12.75">
      <c r="A41" s="76"/>
      <c r="B41" s="76"/>
      <c r="C41" s="76"/>
      <c r="D41" s="76"/>
      <c r="E41" s="76"/>
    </row>
    <row r="42" spans="1:5" ht="12.75">
      <c r="A42" s="76"/>
      <c r="B42" s="76"/>
      <c r="C42" s="76"/>
      <c r="D42" s="76"/>
      <c r="E42" s="76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2" max="2" width="73.00390625" style="0" customWidth="1"/>
  </cols>
  <sheetData>
    <row r="1" spans="1:5" ht="12.75">
      <c r="A1" s="273" t="s">
        <v>3</v>
      </c>
      <c r="B1" s="271" t="s">
        <v>12</v>
      </c>
      <c r="C1" s="270" t="s">
        <v>0</v>
      </c>
      <c r="D1" s="270"/>
      <c r="E1" s="76"/>
    </row>
    <row r="2" spans="1:5" ht="13.5" thickBot="1">
      <c r="A2" s="274"/>
      <c r="B2" s="272"/>
      <c r="C2" s="15" t="s">
        <v>1</v>
      </c>
      <c r="D2" s="15" t="s">
        <v>2</v>
      </c>
      <c r="E2" s="76"/>
    </row>
    <row r="3" spans="1:5" ht="13.5" thickTop="1">
      <c r="A3" s="16">
        <v>1.11</v>
      </c>
      <c r="B3" s="26" t="s">
        <v>13</v>
      </c>
      <c r="C3" s="27">
        <v>1.5</v>
      </c>
      <c r="D3" s="28">
        <v>395</v>
      </c>
      <c r="E3" s="76"/>
    </row>
    <row r="4" spans="1:5" ht="12.75">
      <c r="A4" s="20">
        <v>0.87</v>
      </c>
      <c r="B4" s="3"/>
      <c r="C4" s="4">
        <v>2</v>
      </c>
      <c r="D4" s="29">
        <v>525</v>
      </c>
      <c r="E4" s="76"/>
    </row>
    <row r="5" spans="1:5" ht="13.5" thickBot="1">
      <c r="A5" s="22">
        <v>0.71</v>
      </c>
      <c r="B5" s="30"/>
      <c r="C5" s="31">
        <v>2.5</v>
      </c>
      <c r="D5" s="32">
        <v>655</v>
      </c>
      <c r="E5" s="76"/>
    </row>
    <row r="6" spans="1:5" ht="26.25" thickTop="1">
      <c r="A6" s="16">
        <v>1.64</v>
      </c>
      <c r="B6" s="17" t="s">
        <v>14</v>
      </c>
      <c r="C6" s="18">
        <v>0.5</v>
      </c>
      <c r="D6" s="19">
        <v>205</v>
      </c>
      <c r="E6" s="76"/>
    </row>
    <row r="7" spans="1:5" ht="12.75">
      <c r="A7" s="20">
        <v>1.25</v>
      </c>
      <c r="B7" s="1"/>
      <c r="C7" s="2">
        <v>0.75</v>
      </c>
      <c r="D7" s="21">
        <v>305</v>
      </c>
      <c r="E7" s="76"/>
    </row>
    <row r="8" spans="1:5" ht="12.75">
      <c r="A8" s="20">
        <v>0.99</v>
      </c>
      <c r="B8" s="1"/>
      <c r="C8" s="2">
        <v>1</v>
      </c>
      <c r="D8" s="21">
        <v>405</v>
      </c>
      <c r="E8" s="76"/>
    </row>
    <row r="9" spans="1:5" ht="13.5" thickBot="1">
      <c r="A9" s="22">
        <v>0.82</v>
      </c>
      <c r="B9" s="23"/>
      <c r="C9" s="24">
        <v>1.25</v>
      </c>
      <c r="D9" s="25">
        <v>505</v>
      </c>
      <c r="E9" s="76"/>
    </row>
    <row r="10" spans="1:5" ht="13.5" thickTop="1">
      <c r="A10" s="16">
        <v>0.87</v>
      </c>
      <c r="B10" s="26" t="s">
        <v>15</v>
      </c>
      <c r="C10" s="27">
        <v>1</v>
      </c>
      <c r="D10" s="28">
        <v>435</v>
      </c>
      <c r="E10" s="76"/>
    </row>
    <row r="11" spans="1:5" ht="13.5" thickBot="1">
      <c r="A11" s="22">
        <v>0.74</v>
      </c>
      <c r="B11" s="30"/>
      <c r="C11" s="31">
        <v>1.25</v>
      </c>
      <c r="D11" s="32">
        <v>535</v>
      </c>
      <c r="E11" s="76"/>
    </row>
    <row r="12" spans="1:5" ht="13.5" thickTop="1">
      <c r="A12" s="16">
        <v>1.14</v>
      </c>
      <c r="B12" s="33" t="s">
        <v>16</v>
      </c>
      <c r="C12" s="34"/>
      <c r="D12" s="35">
        <v>190</v>
      </c>
      <c r="E12" s="76"/>
    </row>
    <row r="13" spans="1:5" ht="12.75">
      <c r="A13" s="20">
        <v>0.97</v>
      </c>
      <c r="B13" s="5"/>
      <c r="C13" s="6"/>
      <c r="D13" s="36">
        <v>240</v>
      </c>
      <c r="E13" s="76"/>
    </row>
    <row r="14" spans="1:5" ht="12.75">
      <c r="A14" s="20">
        <v>0.86</v>
      </c>
      <c r="B14" s="5"/>
      <c r="C14" s="6"/>
      <c r="D14" s="36">
        <v>290</v>
      </c>
      <c r="E14" s="76"/>
    </row>
    <row r="15" spans="1:5" ht="12.75">
      <c r="A15" s="20">
        <v>0.74</v>
      </c>
      <c r="B15" s="5"/>
      <c r="C15" s="6"/>
      <c r="D15" s="36">
        <v>340</v>
      </c>
      <c r="E15" s="76"/>
    </row>
    <row r="16" spans="1:5" ht="13.5" thickBot="1">
      <c r="A16" s="22">
        <v>0.66</v>
      </c>
      <c r="B16" s="37"/>
      <c r="C16" s="38"/>
      <c r="D16" s="39">
        <v>390</v>
      </c>
      <c r="E16" s="76"/>
    </row>
    <row r="17" spans="1:5" ht="13.5" thickTop="1">
      <c r="A17" s="78">
        <v>0.93</v>
      </c>
      <c r="B17" s="41" t="s">
        <v>17</v>
      </c>
      <c r="C17" s="43"/>
      <c r="D17" s="44">
        <v>300</v>
      </c>
      <c r="E17" s="76"/>
    </row>
    <row r="18" spans="1:5" ht="12.75">
      <c r="A18" s="79">
        <v>0.73</v>
      </c>
      <c r="B18" s="7"/>
      <c r="C18" s="8"/>
      <c r="D18" s="45">
        <v>400</v>
      </c>
      <c r="E18" s="76"/>
    </row>
    <row r="19" spans="1:5" ht="12.75">
      <c r="A19" s="79">
        <v>0.61</v>
      </c>
      <c r="B19" s="7"/>
      <c r="C19" s="8"/>
      <c r="D19" s="45">
        <v>500</v>
      </c>
      <c r="E19" s="76"/>
    </row>
    <row r="20" spans="1:5" ht="13.5" thickBot="1">
      <c r="A20" s="80">
        <v>0.52</v>
      </c>
      <c r="B20" s="46"/>
      <c r="C20" s="47"/>
      <c r="D20" s="48">
        <v>600</v>
      </c>
      <c r="E20" s="76"/>
    </row>
    <row r="21" spans="1:5" ht="13.5" thickTop="1">
      <c r="A21" s="77">
        <v>1.31</v>
      </c>
      <c r="B21" s="49" t="s">
        <v>18</v>
      </c>
      <c r="C21" s="40"/>
      <c r="D21" s="51">
        <v>300</v>
      </c>
      <c r="E21" s="76"/>
    </row>
    <row r="22" spans="1:5" ht="12.75">
      <c r="A22" s="20">
        <v>1.06</v>
      </c>
      <c r="B22" s="9"/>
      <c r="C22" s="10"/>
      <c r="D22" s="52">
        <v>400</v>
      </c>
      <c r="E22" s="76"/>
    </row>
    <row r="23" spans="1:5" ht="12.75">
      <c r="A23" s="20">
        <v>0.89</v>
      </c>
      <c r="B23" s="9"/>
      <c r="C23" s="10"/>
      <c r="D23" s="52">
        <v>500</v>
      </c>
      <c r="E23" s="76"/>
    </row>
    <row r="24" spans="1:5" ht="13.5" thickBot="1">
      <c r="A24" s="20">
        <v>0.77</v>
      </c>
      <c r="B24" s="9"/>
      <c r="C24" s="10"/>
      <c r="D24" s="55">
        <v>600</v>
      </c>
      <c r="E24" s="76"/>
    </row>
    <row r="25" spans="1:5" ht="13.5" thickTop="1">
      <c r="A25" s="16">
        <v>1.41</v>
      </c>
      <c r="B25" s="56" t="s">
        <v>19</v>
      </c>
      <c r="C25" s="57">
        <v>1</v>
      </c>
      <c r="D25" s="58">
        <v>265</v>
      </c>
      <c r="E25" s="76"/>
    </row>
    <row r="26" spans="1:5" ht="12.75">
      <c r="A26" s="20">
        <v>1.1</v>
      </c>
      <c r="B26" s="11"/>
      <c r="C26" s="12">
        <v>1.5</v>
      </c>
      <c r="D26" s="59">
        <v>365</v>
      </c>
      <c r="E26" s="76"/>
    </row>
    <row r="27" spans="1:5" ht="13.5" thickBot="1">
      <c r="A27" s="20">
        <v>0.9</v>
      </c>
      <c r="B27" s="11"/>
      <c r="C27" s="12">
        <v>2</v>
      </c>
      <c r="D27" s="59">
        <v>465</v>
      </c>
      <c r="E27" s="76"/>
    </row>
    <row r="28" spans="1:5" ht="13.5" thickTop="1">
      <c r="A28" s="16">
        <v>2.23</v>
      </c>
      <c r="B28" s="63" t="s">
        <v>20</v>
      </c>
      <c r="C28" s="64"/>
      <c r="D28" s="65">
        <v>315</v>
      </c>
      <c r="E28" s="76"/>
    </row>
    <row r="29" spans="1:5" ht="12.75">
      <c r="A29" s="20">
        <v>1.7</v>
      </c>
      <c r="B29" s="13"/>
      <c r="C29" s="14"/>
      <c r="D29" s="66">
        <v>415</v>
      </c>
      <c r="E29" s="76"/>
    </row>
    <row r="30" spans="1:5" ht="12.75">
      <c r="A30" s="20">
        <v>1.37</v>
      </c>
      <c r="B30" s="13"/>
      <c r="C30" s="14"/>
      <c r="D30" s="66">
        <v>515</v>
      </c>
      <c r="E30" s="76"/>
    </row>
    <row r="31" spans="1:5" ht="13.5" thickBot="1">
      <c r="A31" s="88">
        <v>1.14</v>
      </c>
      <c r="B31" s="81"/>
      <c r="C31" s="82"/>
      <c r="D31" s="83">
        <v>615</v>
      </c>
      <c r="E31" s="76"/>
    </row>
    <row r="32" spans="1:5" ht="13.5" thickTop="1">
      <c r="A32" s="84"/>
      <c r="B32" s="85"/>
      <c r="C32" s="84"/>
      <c r="D32" s="84"/>
      <c r="E32" s="76"/>
    </row>
    <row r="33" spans="1:5" ht="12.75">
      <c r="A33" s="86"/>
      <c r="B33" s="87"/>
      <c r="C33" s="86"/>
      <c r="D33" s="86"/>
      <c r="E33" s="76"/>
    </row>
    <row r="34" spans="1:5" ht="12.75">
      <c r="A34" s="76"/>
      <c r="B34" s="76"/>
      <c r="C34" s="76"/>
      <c r="D34" s="76"/>
      <c r="E34" s="76"/>
    </row>
    <row r="35" spans="1:5" ht="12.75">
      <c r="A35" s="76"/>
      <c r="B35" s="76"/>
      <c r="C35" s="76"/>
      <c r="D35" s="76"/>
      <c r="E35" s="76"/>
    </row>
    <row r="36" spans="1:5" ht="12.75">
      <c r="A36" s="76"/>
      <c r="B36" s="76"/>
      <c r="C36" s="76"/>
      <c r="D36" s="76"/>
      <c r="E36" s="76"/>
    </row>
    <row r="37" spans="1:5" ht="12.75">
      <c r="A37" s="76"/>
      <c r="B37" s="76"/>
      <c r="C37" s="76"/>
      <c r="D37" s="76"/>
      <c r="E37" s="76"/>
    </row>
    <row r="38" spans="1:5" ht="12.75">
      <c r="A38" s="76"/>
      <c r="B38" s="76"/>
      <c r="C38" s="76"/>
      <c r="D38" s="76"/>
      <c r="E38" s="76"/>
    </row>
    <row r="39" spans="1:5" ht="12.75">
      <c r="A39" s="76"/>
      <c r="B39" s="76"/>
      <c r="C39" s="76"/>
      <c r="D39" s="76"/>
      <c r="E39" s="76"/>
    </row>
    <row r="40" spans="1:5" ht="12.75">
      <c r="A40" s="76"/>
      <c r="B40" s="76"/>
      <c r="C40" s="76"/>
      <c r="D40" s="76"/>
      <c r="E40" s="76"/>
    </row>
    <row r="41" spans="1:5" ht="12.75">
      <c r="A41" s="76"/>
      <c r="B41" s="76"/>
      <c r="C41" s="76"/>
      <c r="D41" s="76"/>
      <c r="E41" s="76"/>
    </row>
    <row r="42" spans="1:5" ht="12.75">
      <c r="A42" s="76"/>
      <c r="B42" s="76"/>
      <c r="C42" s="76"/>
      <c r="D42" s="76"/>
      <c r="E42" s="76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2" max="2" width="73.00390625" style="0" customWidth="1"/>
  </cols>
  <sheetData>
    <row r="1" spans="1:5" ht="12.75">
      <c r="A1" s="273" t="s">
        <v>3</v>
      </c>
      <c r="B1" s="271" t="s">
        <v>12</v>
      </c>
      <c r="C1" s="270" t="s">
        <v>0</v>
      </c>
      <c r="D1" s="270"/>
      <c r="E1" s="76"/>
    </row>
    <row r="2" spans="1:5" ht="13.5" thickBot="1">
      <c r="A2" s="274"/>
      <c r="B2" s="272"/>
      <c r="C2" s="15"/>
      <c r="D2" s="15" t="s">
        <v>2</v>
      </c>
      <c r="E2" s="76"/>
    </row>
    <row r="3" spans="1:5" ht="13.5" thickTop="1">
      <c r="A3" s="16">
        <v>0.75</v>
      </c>
      <c r="B3" s="26" t="s">
        <v>21</v>
      </c>
      <c r="C3" s="27"/>
      <c r="D3" s="28">
        <v>200</v>
      </c>
      <c r="E3" s="76"/>
    </row>
    <row r="4" spans="1:5" ht="12.75">
      <c r="A4" s="20">
        <v>0.68</v>
      </c>
      <c r="B4" s="3"/>
      <c r="C4" s="4"/>
      <c r="D4" s="29">
        <v>220</v>
      </c>
      <c r="E4" s="76"/>
    </row>
    <row r="5" spans="1:5" ht="13.5" thickBot="1">
      <c r="A5" s="22">
        <v>0.64</v>
      </c>
      <c r="B5" s="30"/>
      <c r="C5" s="31"/>
      <c r="D5" s="32">
        <v>240</v>
      </c>
      <c r="E5" s="76"/>
    </row>
    <row r="6" spans="1:5" ht="13.5" thickTop="1">
      <c r="A6" s="16">
        <v>0.85</v>
      </c>
      <c r="B6" s="17" t="s">
        <v>22</v>
      </c>
      <c r="C6" s="18"/>
      <c r="D6" s="19">
        <v>150</v>
      </c>
      <c r="E6" s="76"/>
    </row>
    <row r="7" spans="1:5" ht="12.75">
      <c r="A7" s="20">
        <v>0.78</v>
      </c>
      <c r="B7" s="1"/>
      <c r="C7" s="2"/>
      <c r="D7" s="21">
        <v>180</v>
      </c>
      <c r="E7" s="76"/>
    </row>
    <row r="8" spans="1:5" ht="13.5" thickBot="1">
      <c r="A8" s="22">
        <v>0.76</v>
      </c>
      <c r="B8" s="23"/>
      <c r="C8" s="24"/>
      <c r="D8" s="25">
        <v>200</v>
      </c>
      <c r="E8" s="76"/>
    </row>
    <row r="9" spans="1:5" ht="13.5" thickTop="1">
      <c r="A9" s="89">
        <v>1.07</v>
      </c>
      <c r="B9" s="90" t="s">
        <v>23</v>
      </c>
      <c r="C9" s="91" t="s">
        <v>24</v>
      </c>
      <c r="D9" s="92">
        <v>100</v>
      </c>
      <c r="E9" s="76"/>
    </row>
    <row r="10" spans="1:5" ht="12.75">
      <c r="A10" s="20">
        <v>1</v>
      </c>
      <c r="B10" s="3" t="s">
        <v>27</v>
      </c>
      <c r="C10" s="4" t="s">
        <v>25</v>
      </c>
      <c r="D10" s="29">
        <v>120</v>
      </c>
      <c r="E10" s="76"/>
    </row>
    <row r="11" spans="1:5" ht="13.5" thickBot="1">
      <c r="A11" s="22">
        <v>0.89</v>
      </c>
      <c r="B11" s="30"/>
      <c r="C11" s="31" t="s">
        <v>26</v>
      </c>
      <c r="D11" s="32">
        <v>150</v>
      </c>
      <c r="E11" s="76"/>
    </row>
    <row r="12" spans="1:5" ht="13.5" thickTop="1">
      <c r="A12" s="16">
        <v>0.83</v>
      </c>
      <c r="B12" s="93" t="s">
        <v>23</v>
      </c>
      <c r="C12" s="34" t="s">
        <v>0</v>
      </c>
      <c r="D12" s="35">
        <v>100</v>
      </c>
      <c r="E12" s="76"/>
    </row>
    <row r="13" spans="1:5" ht="12.75">
      <c r="A13" s="20">
        <v>0.76</v>
      </c>
      <c r="B13" s="5" t="s">
        <v>28</v>
      </c>
      <c r="C13" s="6" t="s">
        <v>25</v>
      </c>
      <c r="D13" s="36">
        <v>120</v>
      </c>
      <c r="E13" s="76"/>
    </row>
    <row r="14" spans="1:5" ht="13.5" thickBot="1">
      <c r="A14" s="22">
        <v>0.64</v>
      </c>
      <c r="B14" s="37"/>
      <c r="C14" s="38" t="s">
        <v>26</v>
      </c>
      <c r="D14" s="39">
        <v>150</v>
      </c>
      <c r="E14" s="76"/>
    </row>
    <row r="15" spans="1:5" ht="13.5" thickTop="1">
      <c r="A15" s="77"/>
      <c r="B15" s="94"/>
      <c r="C15" s="42"/>
      <c r="D15" s="95"/>
      <c r="E15" s="76"/>
    </row>
    <row r="16" spans="1:5" ht="13.5" thickBot="1">
      <c r="A16" s="22"/>
      <c r="B16" s="11"/>
      <c r="C16" s="61"/>
      <c r="D16" s="62"/>
      <c r="E16" s="76"/>
    </row>
    <row r="17" spans="1:5" ht="13.5" thickTop="1">
      <c r="A17" s="78"/>
      <c r="B17" s="41"/>
      <c r="C17" s="43"/>
      <c r="D17" s="44"/>
      <c r="E17" s="76"/>
    </row>
    <row r="18" spans="1:5" ht="12.75">
      <c r="A18" s="79"/>
      <c r="B18" s="7"/>
      <c r="C18" s="8"/>
      <c r="D18" s="45"/>
      <c r="E18" s="76"/>
    </row>
    <row r="19" spans="1:5" ht="12.75">
      <c r="A19" s="79"/>
      <c r="B19" s="7"/>
      <c r="C19" s="8"/>
      <c r="D19" s="45"/>
      <c r="E19" s="76"/>
    </row>
    <row r="20" spans="1:5" ht="13.5" thickBot="1">
      <c r="A20" s="80"/>
      <c r="B20" s="46"/>
      <c r="C20" s="47"/>
      <c r="D20" s="48"/>
      <c r="E20" s="76"/>
    </row>
    <row r="21" spans="1:5" ht="13.5" thickTop="1">
      <c r="A21" s="77"/>
      <c r="B21" s="49"/>
      <c r="C21" s="40"/>
      <c r="D21" s="51"/>
      <c r="E21" s="76"/>
    </row>
    <row r="22" spans="1:5" ht="12.75">
      <c r="A22" s="20"/>
      <c r="B22" s="9"/>
      <c r="C22" s="10"/>
      <c r="D22" s="52"/>
      <c r="E22" s="76"/>
    </row>
    <row r="23" spans="1:5" ht="12.75">
      <c r="A23" s="20"/>
      <c r="B23" s="9"/>
      <c r="C23" s="10"/>
      <c r="D23" s="52"/>
      <c r="E23" s="76"/>
    </row>
    <row r="24" spans="1:5" ht="13.5" thickBot="1">
      <c r="A24" s="20"/>
      <c r="B24" s="9"/>
      <c r="C24" s="10"/>
      <c r="D24" s="55"/>
      <c r="E24" s="76"/>
    </row>
    <row r="25" spans="1:5" ht="13.5" thickTop="1">
      <c r="A25" s="16"/>
      <c r="B25" s="56"/>
      <c r="C25" s="57"/>
      <c r="D25" s="58"/>
      <c r="E25" s="76"/>
    </row>
    <row r="26" spans="1:5" ht="12.75">
      <c r="A26" s="20"/>
      <c r="B26" s="11"/>
      <c r="C26" s="12"/>
      <c r="D26" s="59"/>
      <c r="E26" s="76"/>
    </row>
    <row r="27" spans="1:5" ht="13.5" thickBot="1">
      <c r="A27" s="20"/>
      <c r="B27" s="11"/>
      <c r="C27" s="12"/>
      <c r="D27" s="59"/>
      <c r="E27" s="76"/>
    </row>
    <row r="28" spans="1:5" ht="13.5" thickTop="1">
      <c r="A28" s="16"/>
      <c r="B28" s="63"/>
      <c r="C28" s="64"/>
      <c r="D28" s="65"/>
      <c r="E28" s="76"/>
    </row>
    <row r="29" spans="1:5" ht="12.75">
      <c r="A29" s="20"/>
      <c r="B29" s="13"/>
      <c r="C29" s="14"/>
      <c r="D29" s="66"/>
      <c r="E29" s="76"/>
    </row>
    <row r="30" spans="1:5" ht="12.75">
      <c r="A30" s="20"/>
      <c r="B30" s="13"/>
      <c r="C30" s="14"/>
      <c r="D30" s="66"/>
      <c r="E30" s="76"/>
    </row>
    <row r="31" spans="1:5" ht="13.5" thickBot="1">
      <c r="A31" s="88"/>
      <c r="B31" s="81"/>
      <c r="C31" s="82"/>
      <c r="D31" s="83"/>
      <c r="E31" s="76"/>
    </row>
    <row r="32" spans="1:5" ht="13.5" thickTop="1">
      <c r="A32" s="84"/>
      <c r="B32" s="85"/>
      <c r="C32" s="84"/>
      <c r="D32" s="84"/>
      <c r="E32" s="76"/>
    </row>
    <row r="33" spans="1:5" ht="12.75">
      <c r="A33" s="86"/>
      <c r="B33" s="87"/>
      <c r="C33" s="86"/>
      <c r="D33" s="86"/>
      <c r="E33" s="76"/>
    </row>
    <row r="34" spans="1:5" ht="12.75">
      <c r="A34" s="76"/>
      <c r="B34" s="76"/>
      <c r="C34" s="76"/>
      <c r="D34" s="76"/>
      <c r="E34" s="76"/>
    </row>
    <row r="35" spans="1:5" ht="12.75">
      <c r="A35" s="76"/>
      <c r="B35" s="76"/>
      <c r="C35" s="76"/>
      <c r="D35" s="76"/>
      <c r="E35" s="76"/>
    </row>
    <row r="36" spans="1:5" ht="12.75">
      <c r="A36" s="76"/>
      <c r="B36" s="76"/>
      <c r="C36" s="76"/>
      <c r="D36" s="76"/>
      <c r="E36" s="76"/>
    </row>
    <row r="37" spans="1:5" ht="12.75">
      <c r="A37" s="76"/>
      <c r="B37" s="76"/>
      <c r="C37" s="76"/>
      <c r="D37" s="76"/>
      <c r="E37" s="76"/>
    </row>
    <row r="38" spans="1:5" ht="12.75">
      <c r="A38" s="76"/>
      <c r="B38" s="76"/>
      <c r="C38" s="76"/>
      <c r="D38" s="76"/>
      <c r="E38" s="76"/>
    </row>
    <row r="39" spans="1:5" ht="12.75">
      <c r="A39" s="76"/>
      <c r="B39" s="76"/>
      <c r="C39" s="76"/>
      <c r="D39" s="76"/>
      <c r="E39" s="76"/>
    </row>
    <row r="40" spans="1:5" ht="12.75">
      <c r="A40" s="76"/>
      <c r="B40" s="76"/>
      <c r="C40" s="76"/>
      <c r="D40" s="76"/>
      <c r="E40" s="76"/>
    </row>
    <row r="41" spans="1:5" ht="12.75">
      <c r="A41" s="76"/>
      <c r="B41" s="76"/>
      <c r="C41" s="76"/>
      <c r="D41" s="76"/>
      <c r="E41" s="76"/>
    </row>
    <row r="42" spans="1:5" ht="12.75">
      <c r="A42" s="76"/>
      <c r="B42" s="76"/>
      <c r="C42" s="76"/>
      <c r="D42" s="76"/>
      <c r="E42" s="76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7" sqref="D17"/>
    </sheetView>
  </sheetViews>
  <sheetFormatPr defaultColWidth="9.00390625" defaultRowHeight="12.75"/>
  <cols>
    <col min="2" max="2" width="73.00390625" style="0" customWidth="1"/>
  </cols>
  <sheetData>
    <row r="1" spans="1:5" ht="12.75">
      <c r="A1" s="273" t="s">
        <v>3</v>
      </c>
      <c r="B1" s="271" t="s">
        <v>12</v>
      </c>
      <c r="C1" s="270" t="s">
        <v>29</v>
      </c>
      <c r="D1" s="270"/>
      <c r="E1" s="76"/>
    </row>
    <row r="2" spans="1:5" ht="13.5" thickBot="1">
      <c r="A2" s="274"/>
      <c r="B2" s="272"/>
      <c r="C2" s="15" t="s">
        <v>30</v>
      </c>
      <c r="D2" s="15" t="s">
        <v>31</v>
      </c>
      <c r="E2" s="76"/>
    </row>
    <row r="3" spans="1:5" ht="13.5" thickTop="1">
      <c r="A3" s="16">
        <v>0.8</v>
      </c>
      <c r="B3" s="26" t="s">
        <v>35</v>
      </c>
      <c r="C3" s="27">
        <v>270</v>
      </c>
      <c r="D3" s="28" t="s">
        <v>32</v>
      </c>
      <c r="E3" s="76"/>
    </row>
    <row r="4" spans="1:5" ht="12.75">
      <c r="A4" s="20">
        <v>0.78</v>
      </c>
      <c r="B4" s="5" t="s">
        <v>34</v>
      </c>
      <c r="C4" s="6">
        <v>170</v>
      </c>
      <c r="D4" s="36"/>
      <c r="E4" s="76"/>
    </row>
    <row r="5" spans="1:5" ht="25.5">
      <c r="A5" s="20">
        <v>0.88</v>
      </c>
      <c r="B5" s="3" t="s">
        <v>33</v>
      </c>
      <c r="C5" s="4">
        <v>220</v>
      </c>
      <c r="D5" s="29"/>
      <c r="E5" s="76"/>
    </row>
    <row r="6" spans="1:5" ht="12.75">
      <c r="A6" s="20">
        <v>0.84</v>
      </c>
      <c r="B6" s="3" t="s">
        <v>36</v>
      </c>
      <c r="C6" s="4">
        <v>130</v>
      </c>
      <c r="D6" s="29"/>
      <c r="E6" s="76"/>
    </row>
    <row r="7" spans="1:5" ht="12.75">
      <c r="A7" s="20">
        <v>0.63</v>
      </c>
      <c r="B7" s="3" t="s">
        <v>47</v>
      </c>
      <c r="C7" s="4">
        <v>96</v>
      </c>
      <c r="D7" s="29"/>
      <c r="E7" s="76"/>
    </row>
    <row r="8" spans="1:5" ht="12.75">
      <c r="A8" s="20">
        <v>0.78</v>
      </c>
      <c r="B8" s="9" t="s">
        <v>37</v>
      </c>
      <c r="C8" s="10">
        <v>210</v>
      </c>
      <c r="D8" s="52">
        <v>700</v>
      </c>
      <c r="E8" s="76"/>
    </row>
    <row r="9" spans="1:5" ht="12.75">
      <c r="A9" s="20">
        <v>0.78</v>
      </c>
      <c r="B9" s="9" t="s">
        <v>38</v>
      </c>
      <c r="C9" s="10">
        <v>140</v>
      </c>
      <c r="D9" s="52">
        <v>700</v>
      </c>
      <c r="E9" s="76"/>
    </row>
    <row r="10" spans="1:5" ht="12.75">
      <c r="A10" s="20">
        <v>0.77</v>
      </c>
      <c r="B10" s="9" t="s">
        <v>39</v>
      </c>
      <c r="C10" s="10">
        <v>235</v>
      </c>
      <c r="D10" s="52">
        <v>800</v>
      </c>
      <c r="E10" s="76"/>
    </row>
    <row r="11" spans="1:5" ht="12.75">
      <c r="A11" s="20">
        <v>0.8</v>
      </c>
      <c r="B11" s="9" t="s">
        <v>40</v>
      </c>
      <c r="C11" s="10">
        <v>295</v>
      </c>
      <c r="D11" s="52">
        <v>900</v>
      </c>
      <c r="E11" s="76"/>
    </row>
    <row r="12" spans="1:5" ht="12.75">
      <c r="A12" s="20">
        <v>0.8</v>
      </c>
      <c r="B12" s="9" t="s">
        <v>41</v>
      </c>
      <c r="C12" s="10">
        <v>800</v>
      </c>
      <c r="D12" s="52">
        <v>1600</v>
      </c>
      <c r="E12" s="76"/>
    </row>
    <row r="13" spans="1:5" ht="12.75">
      <c r="A13" s="20">
        <v>0.88</v>
      </c>
      <c r="B13" s="3" t="s">
        <v>46</v>
      </c>
      <c r="C13" s="4">
        <v>330</v>
      </c>
      <c r="D13" s="29"/>
      <c r="E13" s="76"/>
    </row>
    <row r="14" spans="1:5" ht="12.75">
      <c r="A14" s="20">
        <v>0.84</v>
      </c>
      <c r="B14" s="5" t="s">
        <v>45</v>
      </c>
      <c r="C14" s="6">
        <v>340</v>
      </c>
      <c r="D14" s="36"/>
      <c r="E14" s="76"/>
    </row>
    <row r="15" spans="1:5" ht="12.75">
      <c r="A15" s="20">
        <v>0.99</v>
      </c>
      <c r="B15" s="97" t="s">
        <v>42</v>
      </c>
      <c r="C15" s="12">
        <v>470</v>
      </c>
      <c r="D15" s="59"/>
      <c r="E15" s="76"/>
    </row>
    <row r="16" spans="1:5" ht="25.5">
      <c r="A16" s="20">
        <v>0.76</v>
      </c>
      <c r="B16" s="11" t="s">
        <v>43</v>
      </c>
      <c r="C16" s="12">
        <v>590</v>
      </c>
      <c r="D16" s="59"/>
      <c r="E16" s="76"/>
    </row>
    <row r="17" spans="1:5" ht="26.25" thickBot="1">
      <c r="A17" s="80">
        <v>0.88</v>
      </c>
      <c r="B17" s="53" t="s">
        <v>44</v>
      </c>
      <c r="C17" s="54">
        <v>880</v>
      </c>
      <c r="D17" s="55"/>
      <c r="E17" s="76"/>
    </row>
    <row r="18" spans="1:5" ht="13.5" thickTop="1">
      <c r="A18" s="96"/>
      <c r="B18" s="98"/>
      <c r="C18" s="99"/>
      <c r="D18" s="100"/>
      <c r="E18" s="76"/>
    </row>
    <row r="19" spans="1:5" ht="12.75">
      <c r="A19" s="79"/>
      <c r="B19" s="13"/>
      <c r="C19" s="14"/>
      <c r="D19" s="66"/>
      <c r="E19" s="76"/>
    </row>
    <row r="20" spans="1:5" ht="13.5" thickBot="1">
      <c r="A20" s="80"/>
      <c r="B20" s="67"/>
      <c r="C20" s="68"/>
      <c r="D20" s="69"/>
      <c r="E20" s="76"/>
    </row>
    <row r="21" spans="1:5" ht="13.5" thickTop="1">
      <c r="A21" s="77"/>
      <c r="B21" s="63"/>
      <c r="C21" s="99"/>
      <c r="D21" s="65"/>
      <c r="E21" s="76"/>
    </row>
    <row r="22" spans="1:5" ht="12.75">
      <c r="A22" s="20"/>
      <c r="B22" s="13"/>
      <c r="C22" s="14"/>
      <c r="D22" s="66"/>
      <c r="E22" s="76"/>
    </row>
    <row r="23" spans="1:5" ht="12.75">
      <c r="A23" s="20"/>
      <c r="B23" s="13"/>
      <c r="C23" s="14"/>
      <c r="D23" s="66"/>
      <c r="E23" s="76"/>
    </row>
    <row r="24" spans="1:5" ht="13.5" thickBot="1">
      <c r="A24" s="20"/>
      <c r="B24" s="13"/>
      <c r="C24" s="14"/>
      <c r="D24" s="69"/>
      <c r="E24" s="76"/>
    </row>
    <row r="25" spans="1:5" ht="13.5" thickTop="1">
      <c r="A25" s="16"/>
      <c r="B25" s="63"/>
      <c r="C25" s="64"/>
      <c r="D25" s="65"/>
      <c r="E25" s="76"/>
    </row>
    <row r="26" spans="1:5" ht="12.75">
      <c r="A26" s="20"/>
      <c r="B26" s="13"/>
      <c r="C26" s="14"/>
      <c r="D26" s="66"/>
      <c r="E26" s="76"/>
    </row>
    <row r="27" spans="1:5" ht="13.5" thickBot="1">
      <c r="A27" s="20"/>
      <c r="B27" s="13"/>
      <c r="C27" s="14"/>
      <c r="D27" s="66"/>
      <c r="E27" s="76"/>
    </row>
    <row r="28" spans="1:5" ht="13.5" thickTop="1">
      <c r="A28" s="16"/>
      <c r="B28" s="63"/>
      <c r="C28" s="64"/>
      <c r="D28" s="65"/>
      <c r="E28" s="76"/>
    </row>
    <row r="29" spans="1:5" ht="12.75">
      <c r="A29" s="20"/>
      <c r="B29" s="13"/>
      <c r="C29" s="14"/>
      <c r="D29" s="66"/>
      <c r="E29" s="76"/>
    </row>
    <row r="30" spans="1:5" ht="12.75">
      <c r="A30" s="20"/>
      <c r="B30" s="13"/>
      <c r="C30" s="14"/>
      <c r="D30" s="66"/>
      <c r="E30" s="76"/>
    </row>
    <row r="31" spans="1:5" ht="13.5" thickBot="1">
      <c r="A31" s="88"/>
      <c r="B31" s="81"/>
      <c r="C31" s="82"/>
      <c r="D31" s="83"/>
      <c r="E31" s="76"/>
    </row>
    <row r="32" spans="1:5" ht="13.5" thickTop="1">
      <c r="A32" s="84"/>
      <c r="B32" s="85"/>
      <c r="C32" s="84"/>
      <c r="D32" s="84"/>
      <c r="E32" s="76"/>
    </row>
    <row r="33" spans="1:5" ht="12.75">
      <c r="A33" s="86"/>
      <c r="B33" s="87"/>
      <c r="C33" s="86"/>
      <c r="D33" s="86"/>
      <c r="E33" s="76"/>
    </row>
    <row r="34" spans="1:5" ht="12.75">
      <c r="A34" s="76"/>
      <c r="B34" s="76"/>
      <c r="C34" s="76"/>
      <c r="D34" s="76"/>
      <c r="E34" s="76"/>
    </row>
    <row r="35" spans="1:5" ht="12.75">
      <c r="A35" s="76"/>
      <c r="B35" s="76"/>
      <c r="C35" s="76"/>
      <c r="D35" s="76"/>
      <c r="E35" s="76"/>
    </row>
    <row r="36" spans="1:5" ht="12.75">
      <c r="A36" s="76"/>
      <c r="B36" s="76"/>
      <c r="C36" s="76"/>
      <c r="D36" s="76"/>
      <c r="E36" s="76"/>
    </row>
    <row r="37" spans="1:5" ht="12.75">
      <c r="A37" s="76"/>
      <c r="B37" s="76"/>
      <c r="C37" s="76"/>
      <c r="D37" s="76"/>
      <c r="E37" s="76"/>
    </row>
    <row r="38" spans="1:5" ht="12.75">
      <c r="A38" s="76"/>
      <c r="B38" s="76"/>
      <c r="C38" s="76"/>
      <c r="D38" s="76"/>
      <c r="E38" s="76"/>
    </row>
    <row r="39" spans="1:5" ht="12.75">
      <c r="A39" s="76"/>
      <c r="B39" s="76"/>
      <c r="C39" s="76"/>
      <c r="D39" s="76"/>
      <c r="E39" s="76"/>
    </row>
    <row r="40" spans="1:5" ht="12.75">
      <c r="A40" s="76"/>
      <c r="B40" s="76"/>
      <c r="C40" s="76"/>
      <c r="D40" s="76"/>
      <c r="E40" s="76"/>
    </row>
    <row r="41" spans="1:5" ht="12.75">
      <c r="A41" s="76"/>
      <c r="B41" s="76"/>
      <c r="C41" s="76"/>
      <c r="D41" s="76"/>
      <c r="E41" s="76"/>
    </row>
    <row r="42" spans="1:5" ht="12.75">
      <c r="A42" s="76"/>
      <c r="B42" s="76"/>
      <c r="C42" s="76"/>
      <c r="D42" s="76"/>
      <c r="E42" s="76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A2"/>
    </sheetView>
  </sheetViews>
  <sheetFormatPr defaultColWidth="9.00390625" defaultRowHeight="12.75"/>
  <cols>
    <col min="2" max="2" width="73.00390625" style="0" customWidth="1"/>
  </cols>
  <sheetData>
    <row r="1" spans="1:5" ht="18">
      <c r="A1" s="275" t="s">
        <v>3</v>
      </c>
      <c r="B1" s="271" t="s">
        <v>48</v>
      </c>
      <c r="C1" s="270" t="s">
        <v>0</v>
      </c>
      <c r="D1" s="270"/>
      <c r="E1" s="76"/>
    </row>
    <row r="2" spans="1:5" ht="18.75" thickBot="1">
      <c r="A2" s="276"/>
      <c r="B2" s="272"/>
      <c r="C2" s="15" t="s">
        <v>32</v>
      </c>
      <c r="D2" s="15" t="s">
        <v>2</v>
      </c>
      <c r="E2" s="76"/>
    </row>
    <row r="3" spans="1:5" ht="13.5" thickTop="1">
      <c r="A3" s="16">
        <v>1.09</v>
      </c>
      <c r="B3" s="33" t="s">
        <v>49</v>
      </c>
      <c r="C3" s="34" t="s">
        <v>0</v>
      </c>
      <c r="D3" s="35">
        <v>40</v>
      </c>
      <c r="E3" s="76"/>
    </row>
    <row r="4" spans="1:5" ht="12.75">
      <c r="A4" s="20">
        <v>1</v>
      </c>
      <c r="B4" s="5" t="s">
        <v>56</v>
      </c>
      <c r="C4" s="6" t="s">
        <v>50</v>
      </c>
      <c r="D4" s="36">
        <v>80</v>
      </c>
      <c r="E4" s="76"/>
    </row>
    <row r="5" spans="1:5" ht="12.75">
      <c r="A5" s="20">
        <v>0.86</v>
      </c>
      <c r="B5" s="5"/>
      <c r="C5" s="6" t="s">
        <v>51</v>
      </c>
      <c r="D5" s="36">
        <v>100</v>
      </c>
      <c r="E5" s="76"/>
    </row>
    <row r="6" spans="1:5" ht="12.75">
      <c r="A6" s="20">
        <v>0.74</v>
      </c>
      <c r="B6" s="5"/>
      <c r="C6" s="103" t="s">
        <v>52</v>
      </c>
      <c r="D6" s="36">
        <v>150</v>
      </c>
      <c r="E6" s="76"/>
    </row>
    <row r="7" spans="1:5" ht="12.75">
      <c r="A7" s="20">
        <v>0.69</v>
      </c>
      <c r="B7" s="5"/>
      <c r="C7" s="6"/>
      <c r="D7" s="36">
        <v>200</v>
      </c>
      <c r="E7" s="76"/>
    </row>
    <row r="8" spans="1:5" ht="13.5" thickBot="1">
      <c r="A8" s="22">
        <v>0.57</v>
      </c>
      <c r="B8" s="37"/>
      <c r="C8" s="38"/>
      <c r="D8" s="39">
        <v>250</v>
      </c>
      <c r="E8" s="76"/>
    </row>
    <row r="9" spans="1:5" ht="13.5" thickTop="1">
      <c r="A9" s="16">
        <v>0.93</v>
      </c>
      <c r="B9" s="33" t="s">
        <v>49</v>
      </c>
      <c r="C9" s="102" t="s">
        <v>53</v>
      </c>
      <c r="D9" s="35">
        <v>40</v>
      </c>
      <c r="E9" s="76"/>
    </row>
    <row r="10" spans="1:5" ht="12.75">
      <c r="A10" s="20">
        <v>0.82</v>
      </c>
      <c r="B10" s="5" t="s">
        <v>57</v>
      </c>
      <c r="C10" s="6"/>
      <c r="D10" s="36">
        <v>60</v>
      </c>
      <c r="E10" s="76"/>
    </row>
    <row r="11" spans="1:5" ht="12.75">
      <c r="A11" s="20">
        <v>0.66</v>
      </c>
      <c r="B11" s="5"/>
      <c r="C11" s="6"/>
      <c r="D11" s="36">
        <v>100</v>
      </c>
      <c r="E11" s="76"/>
    </row>
    <row r="12" spans="1:5" ht="13.5" thickBot="1">
      <c r="A12" s="22">
        <v>0.52</v>
      </c>
      <c r="B12" s="37"/>
      <c r="C12" s="38"/>
      <c r="D12" s="39">
        <v>150</v>
      </c>
      <c r="E12" s="76"/>
    </row>
    <row r="13" spans="1:5" ht="13.5" thickTop="1">
      <c r="A13" s="16">
        <v>0.78</v>
      </c>
      <c r="B13" s="26" t="s">
        <v>54</v>
      </c>
      <c r="C13" s="27" t="s">
        <v>0</v>
      </c>
      <c r="D13" s="28">
        <v>40</v>
      </c>
      <c r="E13" s="76"/>
    </row>
    <row r="14" spans="1:5" ht="12.75">
      <c r="A14" s="20">
        <v>0.74</v>
      </c>
      <c r="B14" s="3" t="s">
        <v>58</v>
      </c>
      <c r="C14" s="4" t="s">
        <v>50</v>
      </c>
      <c r="D14" s="29">
        <v>60</v>
      </c>
      <c r="E14" s="76"/>
    </row>
    <row r="15" spans="1:5" ht="12.75">
      <c r="A15" s="20">
        <v>0.69</v>
      </c>
      <c r="B15" s="3" t="s">
        <v>59</v>
      </c>
      <c r="C15" s="4" t="s">
        <v>51</v>
      </c>
      <c r="D15" s="29">
        <v>80</v>
      </c>
      <c r="E15" s="76"/>
    </row>
    <row r="16" spans="1:5" ht="12.75">
      <c r="A16" s="20">
        <v>0.66</v>
      </c>
      <c r="B16" s="3"/>
      <c r="C16" s="101" t="s">
        <v>52</v>
      </c>
      <c r="D16" s="29">
        <v>100</v>
      </c>
      <c r="E16" s="76"/>
    </row>
    <row r="17" spans="1:5" ht="12.75">
      <c r="A17" s="79">
        <v>0.59</v>
      </c>
      <c r="B17" s="3"/>
      <c r="C17" s="4"/>
      <c r="D17" s="29">
        <v>140</v>
      </c>
      <c r="E17" s="76"/>
    </row>
    <row r="18" spans="1:5" ht="13.5" thickBot="1">
      <c r="A18" s="80">
        <v>0.52</v>
      </c>
      <c r="B18" s="30"/>
      <c r="C18" s="31"/>
      <c r="D18" s="32">
        <v>200</v>
      </c>
      <c r="E18" s="76"/>
    </row>
    <row r="19" spans="1:5" ht="13.5" thickTop="1">
      <c r="A19" s="78">
        <v>0.72</v>
      </c>
      <c r="B19" s="26" t="s">
        <v>54</v>
      </c>
      <c r="C19" s="104" t="s">
        <v>53</v>
      </c>
      <c r="D19" s="28">
        <v>40</v>
      </c>
      <c r="E19" s="76"/>
    </row>
    <row r="20" spans="1:5" ht="12.75">
      <c r="A20" s="79">
        <v>0.66</v>
      </c>
      <c r="B20" s="3" t="s">
        <v>58</v>
      </c>
      <c r="C20" s="4"/>
      <c r="D20" s="29">
        <v>60</v>
      </c>
      <c r="E20" s="76"/>
    </row>
    <row r="21" spans="1:5" ht="12.75">
      <c r="A21" s="20">
        <v>0.61</v>
      </c>
      <c r="B21" s="3" t="s">
        <v>60</v>
      </c>
      <c r="C21" s="4"/>
      <c r="D21" s="29">
        <v>70</v>
      </c>
      <c r="E21" s="76"/>
    </row>
    <row r="22" spans="1:5" ht="13.5" thickBot="1">
      <c r="A22" s="22">
        <v>0.56</v>
      </c>
      <c r="B22" s="30"/>
      <c r="C22" s="31"/>
      <c r="D22" s="32">
        <v>100</v>
      </c>
      <c r="E22" s="76"/>
    </row>
    <row r="23" spans="1:5" ht="13.5" thickTop="1">
      <c r="A23" s="16">
        <v>0.05</v>
      </c>
      <c r="B23" s="41" t="s">
        <v>55</v>
      </c>
      <c r="C23" s="43" t="s">
        <v>0</v>
      </c>
      <c r="D23" s="44">
        <v>60</v>
      </c>
      <c r="E23" s="76"/>
    </row>
    <row r="24" spans="1:5" ht="25.5">
      <c r="A24" s="20">
        <v>0.9</v>
      </c>
      <c r="B24" s="7" t="s">
        <v>61</v>
      </c>
      <c r="C24" s="8" t="s">
        <v>50</v>
      </c>
      <c r="D24" s="45">
        <v>100</v>
      </c>
      <c r="E24" s="76"/>
    </row>
    <row r="25" spans="1:5" ht="12.75">
      <c r="A25" s="20">
        <v>0.76</v>
      </c>
      <c r="B25" s="7" t="s">
        <v>59</v>
      </c>
      <c r="C25" s="8" t="s">
        <v>51</v>
      </c>
      <c r="D25" s="45">
        <v>150</v>
      </c>
      <c r="E25" s="76"/>
    </row>
    <row r="26" spans="1:5" ht="13.5" thickBot="1">
      <c r="A26" s="105">
        <v>0.66</v>
      </c>
      <c r="B26" s="106"/>
      <c r="C26" s="107" t="s">
        <v>52</v>
      </c>
      <c r="D26" s="108">
        <v>200</v>
      </c>
      <c r="E26" s="76"/>
    </row>
    <row r="27" spans="1:5" ht="13.5" thickTop="1">
      <c r="A27" s="16">
        <v>1.02</v>
      </c>
      <c r="B27" s="41" t="s">
        <v>55</v>
      </c>
      <c r="C27" s="109" t="s">
        <v>53</v>
      </c>
      <c r="D27" s="44">
        <v>40</v>
      </c>
      <c r="E27" s="76"/>
    </row>
    <row r="28" spans="1:5" ht="25.5">
      <c r="A28" s="20">
        <v>0.9</v>
      </c>
      <c r="B28" s="7" t="s">
        <v>61</v>
      </c>
      <c r="C28" s="8"/>
      <c r="D28" s="45">
        <v>60</v>
      </c>
      <c r="E28" s="76"/>
    </row>
    <row r="29" spans="1:5" ht="12.75">
      <c r="A29" s="20">
        <v>0.72</v>
      </c>
      <c r="B29" s="7" t="s">
        <v>60</v>
      </c>
      <c r="C29" s="8"/>
      <c r="D29" s="45">
        <v>100</v>
      </c>
      <c r="E29" s="76"/>
    </row>
    <row r="30" spans="1:5" ht="13.5" thickBot="1">
      <c r="A30" s="22">
        <v>0.58</v>
      </c>
      <c r="B30" s="46"/>
      <c r="C30" s="47"/>
      <c r="D30" s="48">
        <v>150</v>
      </c>
      <c r="E30" s="76"/>
    </row>
    <row r="31" spans="1:5" ht="13.5" thickTop="1">
      <c r="A31" s="16">
        <v>1.13</v>
      </c>
      <c r="B31" s="17" t="s">
        <v>62</v>
      </c>
      <c r="C31" s="110" t="s">
        <v>52</v>
      </c>
      <c r="D31" s="19">
        <v>100</v>
      </c>
      <c r="E31" s="76"/>
    </row>
    <row r="32" spans="1:5" ht="12.75">
      <c r="A32" s="20">
        <v>0.92</v>
      </c>
      <c r="B32" s="1" t="s">
        <v>63</v>
      </c>
      <c r="C32" s="2"/>
      <c r="D32" s="21">
        <v>150</v>
      </c>
      <c r="E32" s="76"/>
    </row>
    <row r="33" spans="1:5" ht="13.5" thickBot="1">
      <c r="A33" s="22">
        <v>0.78</v>
      </c>
      <c r="B33" s="23"/>
      <c r="C33" s="24"/>
      <c r="D33" s="25">
        <v>200</v>
      </c>
      <c r="E33" s="76"/>
    </row>
    <row r="34" spans="1:5" ht="13.5" thickTop="1">
      <c r="A34" s="16">
        <v>1.13</v>
      </c>
      <c r="B34" s="17" t="s">
        <v>62</v>
      </c>
      <c r="C34" s="110" t="s">
        <v>53</v>
      </c>
      <c r="D34" s="19">
        <v>60</v>
      </c>
      <c r="E34" s="76"/>
    </row>
    <row r="35" spans="1:5" ht="25.5">
      <c r="A35" s="20">
        <v>0.87</v>
      </c>
      <c r="B35" s="1" t="s">
        <v>70</v>
      </c>
      <c r="C35" s="111"/>
      <c r="D35" s="21">
        <v>100</v>
      </c>
      <c r="E35" s="76"/>
    </row>
    <row r="36" spans="1:5" ht="12.75">
      <c r="A36" s="20">
        <v>0.67</v>
      </c>
      <c r="B36" s="1"/>
      <c r="C36" s="2"/>
      <c r="D36" s="21">
        <v>150</v>
      </c>
      <c r="E36" s="76"/>
    </row>
    <row r="37" spans="1:6" ht="13.5" thickBot="1">
      <c r="A37" s="22">
        <v>0.55</v>
      </c>
      <c r="B37" s="23"/>
      <c r="C37" s="24"/>
      <c r="D37" s="25">
        <v>200</v>
      </c>
      <c r="E37" s="76"/>
      <c r="F37" s="118"/>
    </row>
    <row r="38" spans="1:5" ht="13.5" thickTop="1">
      <c r="A38" s="16">
        <v>1.45</v>
      </c>
      <c r="B38" s="41" t="s">
        <v>64</v>
      </c>
      <c r="C38" s="43" t="s">
        <v>0</v>
      </c>
      <c r="D38" s="44">
        <v>100</v>
      </c>
      <c r="E38" s="76"/>
    </row>
    <row r="39" spans="1:5" ht="25.5">
      <c r="A39" s="20">
        <v>1.12</v>
      </c>
      <c r="B39" s="7" t="s">
        <v>65</v>
      </c>
      <c r="C39" s="8" t="s">
        <v>50</v>
      </c>
      <c r="D39" s="45">
        <v>150</v>
      </c>
      <c r="E39" s="76"/>
    </row>
    <row r="40" spans="1:5" ht="12.75">
      <c r="A40" s="20">
        <v>0.92</v>
      </c>
      <c r="B40" s="7"/>
      <c r="C40" s="8" t="s">
        <v>51</v>
      </c>
      <c r="D40" s="45">
        <v>200</v>
      </c>
      <c r="E40" s="76"/>
    </row>
    <row r="41" spans="1:5" ht="13.5" thickBot="1">
      <c r="A41" s="105">
        <v>0.77</v>
      </c>
      <c r="B41" s="106"/>
      <c r="C41" s="107" t="s">
        <v>52</v>
      </c>
      <c r="D41" s="108">
        <v>250</v>
      </c>
      <c r="E41" s="116"/>
    </row>
    <row r="42" spans="1:5" ht="13.5" thickTop="1">
      <c r="A42" s="16">
        <v>1.45</v>
      </c>
      <c r="B42" s="41" t="s">
        <v>64</v>
      </c>
      <c r="C42" s="109" t="s">
        <v>53</v>
      </c>
      <c r="D42" s="44">
        <v>60</v>
      </c>
      <c r="E42" s="116"/>
    </row>
    <row r="43" spans="1:5" ht="25.5">
      <c r="A43" s="20">
        <v>1.04</v>
      </c>
      <c r="B43" s="7" t="s">
        <v>66</v>
      </c>
      <c r="C43" s="8"/>
      <c r="D43" s="45">
        <v>100</v>
      </c>
      <c r="E43" s="116"/>
    </row>
    <row r="44" spans="1:5" ht="12.75">
      <c r="A44" s="20">
        <v>0.77</v>
      </c>
      <c r="B44" s="7"/>
      <c r="C44" s="8"/>
      <c r="D44" s="45">
        <v>150</v>
      </c>
      <c r="E44" s="116"/>
    </row>
    <row r="45" spans="1:5" ht="13.5" thickBot="1">
      <c r="A45" s="22">
        <v>0.62</v>
      </c>
      <c r="B45" s="46"/>
      <c r="C45" s="47"/>
      <c r="D45" s="48">
        <v>200</v>
      </c>
      <c r="E45" s="116"/>
    </row>
    <row r="46" spans="1:5" ht="13.5" thickTop="1">
      <c r="A46" s="16">
        <v>1.28</v>
      </c>
      <c r="B46" s="49" t="s">
        <v>67</v>
      </c>
      <c r="C46" s="50" t="s">
        <v>0</v>
      </c>
      <c r="D46" s="51">
        <v>60</v>
      </c>
      <c r="E46" s="116"/>
    </row>
    <row r="47" spans="1:5" ht="25.5">
      <c r="A47" s="20">
        <v>1.07</v>
      </c>
      <c r="B47" s="9" t="s">
        <v>68</v>
      </c>
      <c r="C47" s="10" t="s">
        <v>50</v>
      </c>
      <c r="D47" s="52">
        <v>100</v>
      </c>
      <c r="E47" s="116"/>
    </row>
    <row r="48" spans="1:5" ht="12.75">
      <c r="A48" s="20">
        <v>0.9</v>
      </c>
      <c r="B48" s="9"/>
      <c r="C48" s="10" t="s">
        <v>51</v>
      </c>
      <c r="D48" s="52">
        <v>150</v>
      </c>
      <c r="E48" s="116"/>
    </row>
    <row r="49" spans="1:5" ht="13.5" thickBot="1">
      <c r="A49" s="105">
        <v>0.76</v>
      </c>
      <c r="B49" s="112"/>
      <c r="C49" s="113" t="s">
        <v>52</v>
      </c>
      <c r="D49" s="114">
        <v>200</v>
      </c>
      <c r="E49" s="116"/>
    </row>
    <row r="50" spans="1:5" ht="13.5" thickTop="1">
      <c r="A50" s="16">
        <v>1.1</v>
      </c>
      <c r="B50" s="49" t="s">
        <v>64</v>
      </c>
      <c r="C50" s="115" t="s">
        <v>53</v>
      </c>
      <c r="D50" s="51">
        <v>60</v>
      </c>
      <c r="E50" s="116"/>
    </row>
    <row r="51" spans="1:5" ht="25.5">
      <c r="A51" s="20">
        <v>0.84</v>
      </c>
      <c r="B51" s="9" t="s">
        <v>69</v>
      </c>
      <c r="C51" s="10"/>
      <c r="D51" s="52">
        <v>100</v>
      </c>
      <c r="E51" s="116"/>
    </row>
    <row r="52" spans="1:5" ht="12.75">
      <c r="A52" s="20">
        <v>0.69</v>
      </c>
      <c r="B52" s="9"/>
      <c r="C52" s="10"/>
      <c r="D52" s="52">
        <v>150</v>
      </c>
      <c r="E52" s="116"/>
    </row>
    <row r="53" spans="1:5" ht="13.5" thickBot="1">
      <c r="A53" s="22">
        <v>0.54</v>
      </c>
      <c r="B53" s="53"/>
      <c r="C53" s="54"/>
      <c r="D53" s="55">
        <v>200</v>
      </c>
      <c r="E53" s="116"/>
    </row>
    <row r="54" spans="1:5" ht="13.5" thickTop="1">
      <c r="A54" s="76"/>
      <c r="B54" s="76"/>
      <c r="C54" s="76"/>
      <c r="D54" s="76"/>
      <c r="E54" s="116"/>
    </row>
    <row r="55" spans="1:5" ht="12.75">
      <c r="A55" s="76"/>
      <c r="B55" s="76"/>
      <c r="C55" s="76"/>
      <c r="D55" s="76"/>
      <c r="E55" s="116"/>
    </row>
    <row r="56" ht="12.75">
      <c r="E56" s="117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6" sqref="B6"/>
    </sheetView>
  </sheetViews>
  <sheetFormatPr defaultColWidth="9.00390625" defaultRowHeight="12.75"/>
  <cols>
    <col min="2" max="2" width="73.00390625" style="0" customWidth="1"/>
  </cols>
  <sheetData>
    <row r="1" spans="1:5" ht="18">
      <c r="A1" s="275" t="s">
        <v>3</v>
      </c>
      <c r="B1" s="271" t="s">
        <v>48</v>
      </c>
      <c r="C1" s="270" t="s">
        <v>0</v>
      </c>
      <c r="D1" s="270"/>
      <c r="E1" s="76"/>
    </row>
    <row r="2" spans="1:5" ht="18.75" thickBot="1">
      <c r="A2" s="276"/>
      <c r="B2" s="272"/>
      <c r="C2" s="15" t="s">
        <v>32</v>
      </c>
      <c r="D2" s="15" t="s">
        <v>2</v>
      </c>
      <c r="E2" s="76"/>
    </row>
    <row r="3" spans="1:5" ht="26.25" thickTop="1">
      <c r="A3" s="16">
        <v>1.49</v>
      </c>
      <c r="B3" s="33" t="s">
        <v>71</v>
      </c>
      <c r="C3" s="34" t="s">
        <v>0</v>
      </c>
      <c r="D3" s="35">
        <v>40</v>
      </c>
      <c r="E3" s="76"/>
    </row>
    <row r="4" spans="1:5" ht="12.75">
      <c r="A4" s="20">
        <v>1.25</v>
      </c>
      <c r="B4" s="5" t="s">
        <v>72</v>
      </c>
      <c r="C4" s="6" t="s">
        <v>50</v>
      </c>
      <c r="D4" s="36">
        <v>60</v>
      </c>
      <c r="E4" s="76"/>
    </row>
    <row r="5" spans="1:5" ht="12.75">
      <c r="A5" s="20">
        <v>1.07</v>
      </c>
      <c r="B5" s="5"/>
      <c r="C5" s="6" t="s">
        <v>51</v>
      </c>
      <c r="D5" s="36">
        <v>80</v>
      </c>
      <c r="E5" s="76"/>
    </row>
    <row r="6" spans="1:5" ht="12.75">
      <c r="A6" s="20">
        <v>0.93</v>
      </c>
      <c r="B6" s="5"/>
      <c r="C6" s="103" t="s">
        <v>73</v>
      </c>
      <c r="D6" s="36">
        <v>100</v>
      </c>
      <c r="E6" s="76"/>
    </row>
    <row r="7" spans="1:5" ht="12.75">
      <c r="A7" s="20">
        <v>0.83</v>
      </c>
      <c r="B7" s="5"/>
      <c r="C7" s="103" t="s">
        <v>74</v>
      </c>
      <c r="D7" s="36">
        <v>120</v>
      </c>
      <c r="E7" s="76"/>
    </row>
    <row r="8" spans="1:5" ht="13.5" thickBot="1">
      <c r="A8" s="22">
        <v>0.75</v>
      </c>
      <c r="B8" s="37"/>
      <c r="C8" s="38"/>
      <c r="D8" s="39">
        <v>140</v>
      </c>
      <c r="E8" s="76"/>
    </row>
    <row r="9" spans="1:5" ht="26.25" thickTop="1">
      <c r="A9" s="16">
        <v>1.51</v>
      </c>
      <c r="B9" s="33" t="s">
        <v>71</v>
      </c>
      <c r="C9" s="102" t="s">
        <v>75</v>
      </c>
      <c r="D9" s="35">
        <v>20</v>
      </c>
      <c r="E9" s="76"/>
    </row>
    <row r="10" spans="1:5" ht="12.75">
      <c r="A10" s="20">
        <v>1.28</v>
      </c>
      <c r="B10" s="5" t="s">
        <v>72</v>
      </c>
      <c r="C10" s="103" t="s">
        <v>76</v>
      </c>
      <c r="D10" s="36">
        <v>30</v>
      </c>
      <c r="E10" s="76"/>
    </row>
    <row r="11" spans="1:5" ht="12.75">
      <c r="A11" s="20">
        <v>1.12</v>
      </c>
      <c r="B11" s="5"/>
      <c r="C11" s="103" t="s">
        <v>77</v>
      </c>
      <c r="D11" s="36">
        <v>40</v>
      </c>
      <c r="E11" s="76"/>
    </row>
    <row r="12" spans="1:5" ht="12.75">
      <c r="A12" s="20">
        <v>0.96</v>
      </c>
      <c r="B12" s="5"/>
      <c r="C12" s="103" t="s">
        <v>78</v>
      </c>
      <c r="D12" s="36">
        <v>50</v>
      </c>
      <c r="E12" s="76"/>
    </row>
    <row r="13" spans="1:5" ht="13.5" thickBot="1">
      <c r="A13" s="22">
        <v>0.85</v>
      </c>
      <c r="B13" s="37"/>
      <c r="C13" s="38"/>
      <c r="D13" s="39">
        <v>60</v>
      </c>
      <c r="E13" s="76"/>
    </row>
    <row r="14" spans="1:5" ht="26.25" thickTop="1">
      <c r="A14" s="16">
        <v>1.16</v>
      </c>
      <c r="B14" s="26" t="s">
        <v>79</v>
      </c>
      <c r="C14" s="91" t="s">
        <v>0</v>
      </c>
      <c r="D14" s="28">
        <v>96</v>
      </c>
      <c r="E14" s="76"/>
    </row>
    <row r="15" spans="1:5" ht="12.75">
      <c r="A15" s="20">
        <v>1.57</v>
      </c>
      <c r="B15" s="3" t="s">
        <v>80</v>
      </c>
      <c r="C15" s="4" t="s">
        <v>50</v>
      </c>
      <c r="D15" s="29">
        <v>106</v>
      </c>
      <c r="E15" s="76"/>
    </row>
    <row r="16" spans="1:5" ht="13.5" thickBot="1">
      <c r="A16" s="105">
        <v>0.88</v>
      </c>
      <c r="B16" s="119"/>
      <c r="C16" s="120" t="s">
        <v>51</v>
      </c>
      <c r="D16" s="121">
        <v>136</v>
      </c>
      <c r="E16" s="76"/>
    </row>
    <row r="17" spans="1:5" ht="13.5" thickTop="1">
      <c r="A17" s="78">
        <v>1.89</v>
      </c>
      <c r="B17" s="17" t="s">
        <v>83</v>
      </c>
      <c r="C17" s="110" t="s">
        <v>73</v>
      </c>
      <c r="D17" s="19">
        <v>40</v>
      </c>
      <c r="E17" s="76"/>
    </row>
    <row r="18" spans="1:5" ht="25.5">
      <c r="A18" s="79">
        <v>1.52</v>
      </c>
      <c r="B18" s="1" t="s">
        <v>81</v>
      </c>
      <c r="C18" s="111" t="s">
        <v>74</v>
      </c>
      <c r="D18" s="21">
        <v>60</v>
      </c>
      <c r="E18" s="76"/>
    </row>
    <row r="19" spans="1:5" ht="12.75">
      <c r="A19" s="79">
        <v>1.27</v>
      </c>
      <c r="B19" s="1" t="s">
        <v>82</v>
      </c>
      <c r="C19" s="111"/>
      <c r="D19" s="21">
        <v>80</v>
      </c>
      <c r="E19" s="76"/>
    </row>
    <row r="20" spans="1:5" ht="12.75">
      <c r="A20" s="79">
        <v>1.07</v>
      </c>
      <c r="B20" s="1"/>
      <c r="C20" s="2"/>
      <c r="D20" s="21">
        <v>100</v>
      </c>
      <c r="E20" s="76"/>
    </row>
    <row r="21" spans="1:5" ht="12.75">
      <c r="A21" s="20">
        <v>0.94</v>
      </c>
      <c r="B21" s="1"/>
      <c r="C21" s="2"/>
      <c r="D21" s="21">
        <v>120</v>
      </c>
      <c r="E21" s="76"/>
    </row>
    <row r="22" spans="1:5" ht="12.75">
      <c r="A22" s="20">
        <v>0.84</v>
      </c>
      <c r="B22" s="1"/>
      <c r="C22" s="2"/>
      <c r="D22" s="21">
        <v>140</v>
      </c>
      <c r="E22" s="76"/>
    </row>
    <row r="23" spans="1:5" ht="13.5" thickBot="1">
      <c r="A23" s="22">
        <v>0.75</v>
      </c>
      <c r="B23" s="23"/>
      <c r="C23" s="24"/>
      <c r="D23" s="25">
        <v>160</v>
      </c>
      <c r="E23" s="76"/>
    </row>
    <row r="24" spans="1:5" ht="13.5" thickTop="1">
      <c r="A24" s="78">
        <v>2</v>
      </c>
      <c r="B24" s="17" t="s">
        <v>83</v>
      </c>
      <c r="C24" s="110" t="s">
        <v>85</v>
      </c>
      <c r="D24" s="19">
        <v>40</v>
      </c>
      <c r="E24" s="76"/>
    </row>
    <row r="25" spans="1:5" ht="25.5">
      <c r="A25" s="79">
        <v>1.64</v>
      </c>
      <c r="B25" s="1" t="s">
        <v>81</v>
      </c>
      <c r="C25" s="111" t="s">
        <v>32</v>
      </c>
      <c r="D25" s="21">
        <v>60</v>
      </c>
      <c r="E25" s="76"/>
    </row>
    <row r="26" spans="1:5" ht="12.75">
      <c r="A26" s="79">
        <v>1.37</v>
      </c>
      <c r="B26" s="1" t="s">
        <v>84</v>
      </c>
      <c r="C26" s="111"/>
      <c r="D26" s="21">
        <v>80</v>
      </c>
      <c r="E26" s="76"/>
    </row>
    <row r="27" spans="1:5" ht="12.75">
      <c r="A27" s="79">
        <v>1.18</v>
      </c>
      <c r="B27" s="1"/>
      <c r="C27" s="2"/>
      <c r="D27" s="21">
        <v>100</v>
      </c>
      <c r="E27" s="76"/>
    </row>
    <row r="28" spans="1:5" ht="12.75">
      <c r="A28" s="20">
        <v>1.03</v>
      </c>
      <c r="B28" s="1"/>
      <c r="C28" s="2"/>
      <c r="D28" s="21">
        <v>120</v>
      </c>
      <c r="E28" s="76"/>
    </row>
    <row r="29" spans="1:5" ht="12.75">
      <c r="A29" s="20">
        <v>0.92</v>
      </c>
      <c r="B29" s="1"/>
      <c r="C29" s="2"/>
      <c r="D29" s="21">
        <v>140</v>
      </c>
      <c r="E29" s="76"/>
    </row>
    <row r="30" spans="1:5" ht="13.5" thickBot="1">
      <c r="A30" s="22">
        <v>0.83</v>
      </c>
      <c r="B30" s="23"/>
      <c r="C30" s="24"/>
      <c r="D30" s="25">
        <v>160</v>
      </c>
      <c r="E30" s="76"/>
    </row>
    <row r="31" spans="1:5" ht="26.25" thickTop="1">
      <c r="A31" s="78">
        <v>1.37</v>
      </c>
      <c r="B31" s="41" t="s">
        <v>86</v>
      </c>
      <c r="C31" s="109" t="s">
        <v>73</v>
      </c>
      <c r="D31" s="44">
        <v>40</v>
      </c>
      <c r="E31" s="76"/>
    </row>
    <row r="32" spans="1:5" ht="12.75">
      <c r="A32" s="79">
        <v>1.17</v>
      </c>
      <c r="B32" s="7" t="s">
        <v>87</v>
      </c>
      <c r="C32" s="122" t="s">
        <v>74</v>
      </c>
      <c r="D32" s="45">
        <v>60</v>
      </c>
      <c r="E32" s="76"/>
    </row>
    <row r="33" spans="1:5" ht="12.75">
      <c r="A33" s="79">
        <v>1.01</v>
      </c>
      <c r="B33" s="7" t="s">
        <v>88</v>
      </c>
      <c r="C33" s="122"/>
      <c r="D33" s="45">
        <v>80</v>
      </c>
      <c r="E33" s="76"/>
    </row>
    <row r="34" spans="1:5" ht="12.75">
      <c r="A34" s="79">
        <v>0.89</v>
      </c>
      <c r="B34" s="7"/>
      <c r="C34" s="8"/>
      <c r="D34" s="45">
        <v>100</v>
      </c>
      <c r="E34" s="76"/>
    </row>
    <row r="35" spans="1:5" ht="12.75">
      <c r="A35" s="20">
        <v>0.79</v>
      </c>
      <c r="B35" s="7"/>
      <c r="C35" s="8"/>
      <c r="D35" s="45">
        <v>120</v>
      </c>
      <c r="E35" s="76"/>
    </row>
    <row r="36" spans="1:5" ht="12.75">
      <c r="A36" s="20">
        <v>0.72</v>
      </c>
      <c r="B36" s="7"/>
      <c r="C36" s="8"/>
      <c r="D36" s="45">
        <v>140</v>
      </c>
      <c r="E36" s="76"/>
    </row>
    <row r="37" spans="1:6" ht="13.5" thickBot="1">
      <c r="A37" s="22">
        <v>0.65</v>
      </c>
      <c r="B37" s="46"/>
      <c r="C37" s="47"/>
      <c r="D37" s="48">
        <v>160</v>
      </c>
      <c r="E37" s="76"/>
      <c r="F37" s="118"/>
    </row>
    <row r="38" spans="1:5" ht="13.5" thickTop="1">
      <c r="A38" s="78"/>
      <c r="B38" s="70"/>
      <c r="C38" s="123"/>
      <c r="D38" s="72"/>
      <c r="E38" s="76"/>
    </row>
    <row r="39" spans="1:5" ht="12.75">
      <c r="A39" s="79"/>
      <c r="B39" s="124"/>
      <c r="C39" s="125"/>
      <c r="D39" s="126"/>
      <c r="E39" s="76"/>
    </row>
    <row r="40" spans="1:5" ht="12.75">
      <c r="A40" s="79"/>
      <c r="B40" s="124"/>
      <c r="C40" s="125"/>
      <c r="D40" s="126"/>
      <c r="E40" s="76"/>
    </row>
    <row r="41" spans="1:5" ht="12.75">
      <c r="A41" s="79"/>
      <c r="B41" s="124"/>
      <c r="C41" s="127"/>
      <c r="D41" s="126"/>
      <c r="E41" s="116"/>
    </row>
    <row r="42" spans="1:5" ht="12.75">
      <c r="A42" s="20"/>
      <c r="B42" s="124"/>
      <c r="C42" s="127"/>
      <c r="D42" s="126"/>
      <c r="E42" s="116"/>
    </row>
    <row r="43" spans="1:5" ht="12.75">
      <c r="A43" s="20"/>
      <c r="B43" s="124"/>
      <c r="C43" s="127"/>
      <c r="D43" s="126"/>
      <c r="E43" s="116"/>
    </row>
    <row r="44" spans="1:5" ht="12.75">
      <c r="A44" s="20"/>
      <c r="B44" s="124"/>
      <c r="C44" s="127"/>
      <c r="D44" s="126"/>
      <c r="E44" s="116"/>
    </row>
    <row r="45" spans="1:5" ht="13.5" thickBot="1">
      <c r="A45" s="22"/>
      <c r="B45" s="73"/>
      <c r="C45" s="74"/>
      <c r="D45" s="75"/>
      <c r="E45" s="116"/>
    </row>
    <row r="46" spans="1:5" ht="13.5" thickTop="1">
      <c r="A46" s="16"/>
      <c r="B46" s="49"/>
      <c r="C46" s="50"/>
      <c r="D46" s="51"/>
      <c r="E46" s="116"/>
    </row>
    <row r="47" spans="1:5" ht="12.75">
      <c r="A47" s="20"/>
      <c r="B47" s="9"/>
      <c r="C47" s="10"/>
      <c r="D47" s="52"/>
      <c r="E47" s="116"/>
    </row>
    <row r="48" spans="1:5" ht="12.75">
      <c r="A48" s="20"/>
      <c r="B48" s="9"/>
      <c r="C48" s="10"/>
      <c r="D48" s="52"/>
      <c r="E48" s="116"/>
    </row>
    <row r="49" spans="1:5" ht="13.5" thickBot="1">
      <c r="A49" s="105"/>
      <c r="B49" s="112"/>
      <c r="C49" s="113"/>
      <c r="D49" s="114"/>
      <c r="E49" s="116"/>
    </row>
    <row r="50" spans="1:5" ht="13.5" thickTop="1">
      <c r="A50" s="16"/>
      <c r="B50" s="49"/>
      <c r="C50" s="115"/>
      <c r="D50" s="51"/>
      <c r="E50" s="116"/>
    </row>
    <row r="51" spans="1:5" ht="12.75">
      <c r="A51" s="20"/>
      <c r="B51" s="9"/>
      <c r="C51" s="10"/>
      <c r="D51" s="52"/>
      <c r="E51" s="116"/>
    </row>
    <row r="52" spans="1:5" ht="12.75">
      <c r="A52" s="20"/>
      <c r="B52" s="9"/>
      <c r="C52" s="10"/>
      <c r="D52" s="52"/>
      <c r="E52" s="116"/>
    </row>
    <row r="53" spans="1:5" ht="13.5" thickBot="1">
      <c r="A53" s="22"/>
      <c r="B53" s="53"/>
      <c r="C53" s="54"/>
      <c r="D53" s="55"/>
      <c r="E53" s="116"/>
    </row>
    <row r="54" spans="1:5" ht="13.5" thickTop="1">
      <c r="A54" s="76"/>
      <c r="B54" s="76"/>
      <c r="C54" s="76"/>
      <c r="D54" s="76"/>
      <c r="E54" s="116"/>
    </row>
    <row r="55" spans="1:5" ht="12.75">
      <c r="A55" s="76"/>
      <c r="B55" s="76"/>
      <c r="C55" s="76"/>
      <c r="D55" s="76"/>
      <c r="E55" s="116"/>
    </row>
    <row r="56" ht="12.75">
      <c r="E56" s="117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G12" sqref="E1:G12"/>
    </sheetView>
  </sheetViews>
  <sheetFormatPr defaultColWidth="9.00390625" defaultRowHeight="12.75"/>
  <cols>
    <col min="2" max="2" width="73.00390625" style="0" customWidth="1"/>
  </cols>
  <sheetData>
    <row r="1" spans="1:5" ht="12.75">
      <c r="A1" s="275" t="s">
        <v>3</v>
      </c>
      <c r="B1" s="271" t="s">
        <v>89</v>
      </c>
      <c r="C1" s="270" t="s">
        <v>0</v>
      </c>
      <c r="D1" s="270"/>
      <c r="E1" s="76"/>
    </row>
    <row r="2" spans="1:5" ht="13.5" thickBot="1">
      <c r="A2" s="276"/>
      <c r="B2" s="272"/>
      <c r="C2" s="15" t="s">
        <v>32</v>
      </c>
      <c r="D2" s="15" t="s">
        <v>2</v>
      </c>
      <c r="E2" s="76"/>
    </row>
    <row r="3" spans="1:5" ht="13.5" thickTop="1">
      <c r="A3" s="16">
        <v>1.06</v>
      </c>
      <c r="B3" s="33" t="s">
        <v>90</v>
      </c>
      <c r="C3" s="34" t="s">
        <v>0</v>
      </c>
      <c r="D3" s="35">
        <v>40</v>
      </c>
      <c r="E3" s="76"/>
    </row>
    <row r="4" spans="1:5" ht="25.5">
      <c r="A4" s="20">
        <v>0.98</v>
      </c>
      <c r="B4" s="5" t="s">
        <v>92</v>
      </c>
      <c r="C4" s="6" t="s">
        <v>50</v>
      </c>
      <c r="D4" s="36">
        <v>60</v>
      </c>
      <c r="E4" s="76"/>
    </row>
    <row r="5" spans="1:5" ht="12.75">
      <c r="A5" s="20">
        <v>0.91</v>
      </c>
      <c r="B5" s="5" t="s">
        <v>91</v>
      </c>
      <c r="C5" s="6" t="s">
        <v>51</v>
      </c>
      <c r="D5" s="36">
        <v>80</v>
      </c>
      <c r="E5" s="76"/>
    </row>
    <row r="6" spans="1:5" ht="12.75">
      <c r="A6" s="20">
        <v>0.85</v>
      </c>
      <c r="B6" s="5"/>
      <c r="C6" s="103" t="s">
        <v>52</v>
      </c>
      <c r="D6" s="36">
        <v>100</v>
      </c>
      <c r="E6" s="76"/>
    </row>
    <row r="7" spans="1:5" ht="12.75">
      <c r="A7" s="20">
        <v>0.72</v>
      </c>
      <c r="B7" s="5"/>
      <c r="C7" s="103" t="s">
        <v>32</v>
      </c>
      <c r="D7" s="36">
        <v>150</v>
      </c>
      <c r="E7" s="76"/>
    </row>
    <row r="8" spans="1:6" ht="12.75">
      <c r="A8" s="105">
        <v>0.64</v>
      </c>
      <c r="B8" s="128"/>
      <c r="C8" s="129"/>
      <c r="D8" s="130">
        <v>200</v>
      </c>
      <c r="E8" s="76"/>
      <c r="F8" s="258"/>
    </row>
    <row r="9" spans="1:5" ht="12.75">
      <c r="A9" s="20">
        <v>0.56</v>
      </c>
      <c r="B9" s="5"/>
      <c r="C9" s="103"/>
      <c r="D9" s="36">
        <v>250</v>
      </c>
      <c r="E9" s="76"/>
    </row>
    <row r="10" spans="1:5" ht="12.75">
      <c r="A10" s="20">
        <v>0.51</v>
      </c>
      <c r="B10" s="5"/>
      <c r="C10" s="103"/>
      <c r="D10" s="36">
        <v>300</v>
      </c>
      <c r="E10" s="76"/>
    </row>
    <row r="11" spans="1:5" ht="12.75">
      <c r="A11" s="20">
        <v>0.46</v>
      </c>
      <c r="B11" s="5"/>
      <c r="C11" s="103"/>
      <c r="D11" s="36">
        <v>350</v>
      </c>
      <c r="E11" s="76"/>
    </row>
    <row r="12" spans="1:5" ht="13.5" thickBot="1">
      <c r="A12" s="22">
        <v>0.42</v>
      </c>
      <c r="B12" s="37"/>
      <c r="C12" s="131"/>
      <c r="D12" s="39">
        <v>400</v>
      </c>
      <c r="E12" s="76"/>
    </row>
    <row r="13" spans="1:5" ht="13.5" thickTop="1">
      <c r="A13" s="16">
        <v>0.95</v>
      </c>
      <c r="B13" s="33" t="s">
        <v>90</v>
      </c>
      <c r="C13" s="34" t="s">
        <v>0</v>
      </c>
      <c r="D13" s="35">
        <v>40</v>
      </c>
      <c r="E13" s="76"/>
    </row>
    <row r="14" spans="1:5" ht="25.5">
      <c r="A14" s="20">
        <v>0.85</v>
      </c>
      <c r="B14" s="5" t="s">
        <v>92</v>
      </c>
      <c r="C14" s="6" t="s">
        <v>50</v>
      </c>
      <c r="D14" s="36">
        <v>60</v>
      </c>
      <c r="E14" s="76"/>
    </row>
    <row r="15" spans="1:5" ht="12.75">
      <c r="A15" s="20">
        <v>0.76</v>
      </c>
      <c r="B15" s="5" t="s">
        <v>93</v>
      </c>
      <c r="C15" s="6" t="s">
        <v>51</v>
      </c>
      <c r="D15" s="36">
        <v>80</v>
      </c>
      <c r="E15" s="76"/>
    </row>
    <row r="16" spans="1:5" ht="12.75">
      <c r="A16" s="20">
        <v>0.69</v>
      </c>
      <c r="B16" s="5"/>
      <c r="C16" s="103" t="s">
        <v>53</v>
      </c>
      <c r="D16" s="36">
        <v>100</v>
      </c>
      <c r="E16" s="76"/>
    </row>
    <row r="17" spans="1:5" ht="12.75">
      <c r="A17" s="20">
        <v>0.56</v>
      </c>
      <c r="B17" s="5"/>
      <c r="C17" s="103" t="s">
        <v>32</v>
      </c>
      <c r="D17" s="36">
        <v>150</v>
      </c>
      <c r="E17" s="76"/>
    </row>
    <row r="18" spans="1:5" ht="12.75">
      <c r="A18" s="105">
        <v>0.47</v>
      </c>
      <c r="B18" s="128"/>
      <c r="C18" s="129"/>
      <c r="D18" s="130">
        <v>200</v>
      </c>
      <c r="E18" s="76"/>
    </row>
    <row r="19" spans="1:5" ht="12.75">
      <c r="A19" s="20">
        <v>0.41</v>
      </c>
      <c r="B19" s="5"/>
      <c r="C19" s="103"/>
      <c r="D19" s="36">
        <v>250</v>
      </c>
      <c r="E19" s="76"/>
    </row>
    <row r="20" spans="1:5" ht="13.5" thickBot="1">
      <c r="A20" s="22">
        <v>0.36</v>
      </c>
      <c r="B20" s="37"/>
      <c r="C20" s="131"/>
      <c r="D20" s="39">
        <v>300</v>
      </c>
      <c r="E20" s="76"/>
    </row>
    <row r="21" spans="1:5" ht="13.5" thickTop="1">
      <c r="A21" s="16">
        <v>1.03</v>
      </c>
      <c r="B21" s="17" t="s">
        <v>94</v>
      </c>
      <c r="C21" s="110" t="s">
        <v>52</v>
      </c>
      <c r="D21" s="19">
        <v>100</v>
      </c>
      <c r="E21" s="76"/>
    </row>
    <row r="22" spans="1:5" ht="12.75">
      <c r="A22" s="20">
        <v>0.92</v>
      </c>
      <c r="B22" s="1" t="s">
        <v>95</v>
      </c>
      <c r="C22" s="2"/>
      <c r="D22" s="21">
        <v>150</v>
      </c>
      <c r="E22" s="76"/>
    </row>
    <row r="23" spans="1:5" ht="12.75">
      <c r="A23" s="20">
        <v>0.77</v>
      </c>
      <c r="B23" s="1"/>
      <c r="C23" s="2"/>
      <c r="D23" s="21">
        <v>200</v>
      </c>
      <c r="E23" s="76"/>
    </row>
    <row r="24" spans="1:5" ht="12.75">
      <c r="A24" s="79">
        <v>0.67</v>
      </c>
      <c r="B24" s="1"/>
      <c r="C24" s="111"/>
      <c r="D24" s="21">
        <v>250</v>
      </c>
      <c r="E24" s="76"/>
    </row>
    <row r="25" spans="1:5" ht="12.75">
      <c r="A25" s="79">
        <v>0.59</v>
      </c>
      <c r="B25" s="1"/>
      <c r="C25" s="111" t="s">
        <v>32</v>
      </c>
      <c r="D25" s="21">
        <v>300</v>
      </c>
      <c r="E25" s="76"/>
    </row>
    <row r="26" spans="1:5" ht="12.75">
      <c r="A26" s="79">
        <v>0.53</v>
      </c>
      <c r="B26" s="1"/>
      <c r="C26" s="111"/>
      <c r="D26" s="21">
        <v>350</v>
      </c>
      <c r="E26" s="76"/>
    </row>
    <row r="27" spans="1:5" ht="13.5" thickBot="1">
      <c r="A27" s="80">
        <v>0.48</v>
      </c>
      <c r="B27" s="23"/>
      <c r="C27" s="24"/>
      <c r="D27" s="25">
        <v>400</v>
      </c>
      <c r="E27" s="76"/>
    </row>
    <row r="28" spans="1:5" ht="13.5" thickTop="1">
      <c r="A28" s="16">
        <v>0.86</v>
      </c>
      <c r="B28" s="17" t="s">
        <v>94</v>
      </c>
      <c r="C28" s="110" t="s">
        <v>53</v>
      </c>
      <c r="D28" s="19">
        <v>100</v>
      </c>
      <c r="E28" s="76"/>
    </row>
    <row r="29" spans="1:5" ht="12.75">
      <c r="A29" s="20">
        <v>0.67</v>
      </c>
      <c r="B29" s="1" t="s">
        <v>96</v>
      </c>
      <c r="C29" s="2"/>
      <c r="D29" s="21">
        <v>150</v>
      </c>
      <c r="E29" s="76"/>
    </row>
    <row r="30" spans="1:5" ht="12.75">
      <c r="A30" s="20">
        <v>30.55</v>
      </c>
      <c r="B30" s="1"/>
      <c r="C30" s="2"/>
      <c r="D30" s="21">
        <v>200</v>
      </c>
      <c r="E30" s="76"/>
    </row>
    <row r="31" spans="1:5" ht="13.5" thickBot="1">
      <c r="A31" s="80">
        <v>0.46</v>
      </c>
      <c r="B31" s="23"/>
      <c r="C31" s="138"/>
      <c r="D31" s="25">
        <v>250</v>
      </c>
      <c r="E31" s="76"/>
    </row>
    <row r="32" spans="1:5" ht="13.5" thickTop="1">
      <c r="A32" s="96"/>
      <c r="B32" s="135"/>
      <c r="C32" s="136"/>
      <c r="D32" s="137"/>
      <c r="E32" s="76"/>
    </row>
    <row r="33" spans="1:5" ht="12.75">
      <c r="A33" s="79"/>
      <c r="B33" s="7"/>
      <c r="C33" s="122"/>
      <c r="D33" s="45"/>
      <c r="E33" s="76"/>
    </row>
    <row r="34" spans="1:5" ht="12.75">
      <c r="A34" s="79"/>
      <c r="B34" s="7"/>
      <c r="C34" s="8"/>
      <c r="D34" s="45"/>
      <c r="E34" s="76"/>
    </row>
    <row r="35" spans="1:5" ht="12.75">
      <c r="A35" s="20"/>
      <c r="B35" s="7"/>
      <c r="C35" s="8"/>
      <c r="D35" s="45"/>
      <c r="E35" s="76"/>
    </row>
    <row r="36" spans="1:5" ht="12.75">
      <c r="A36" s="20"/>
      <c r="B36" s="7"/>
      <c r="C36" s="8"/>
      <c r="D36" s="45"/>
      <c r="E36" s="76"/>
    </row>
    <row r="37" spans="1:6" ht="13.5" thickBot="1">
      <c r="A37" s="22"/>
      <c r="B37" s="46"/>
      <c r="C37" s="47"/>
      <c r="D37" s="48"/>
      <c r="E37" s="76"/>
      <c r="F37" s="118"/>
    </row>
    <row r="38" spans="1:5" ht="13.5" thickTop="1">
      <c r="A38" s="78"/>
      <c r="B38" s="70"/>
      <c r="C38" s="123"/>
      <c r="D38" s="72"/>
      <c r="E38" s="76"/>
    </row>
    <row r="39" spans="1:5" ht="12.75">
      <c r="A39" s="79"/>
      <c r="B39" s="124"/>
      <c r="C39" s="125"/>
      <c r="D39" s="126"/>
      <c r="E39" s="76"/>
    </row>
    <row r="40" spans="1:5" ht="12.75">
      <c r="A40" s="79"/>
      <c r="B40" s="124"/>
      <c r="C40" s="125"/>
      <c r="D40" s="126"/>
      <c r="E40" s="76"/>
    </row>
    <row r="41" spans="1:5" ht="12.75">
      <c r="A41" s="79"/>
      <c r="B41" s="124"/>
      <c r="C41" s="127"/>
      <c r="D41" s="126"/>
      <c r="E41" s="116"/>
    </row>
    <row r="42" spans="1:5" ht="12.75">
      <c r="A42" s="20"/>
      <c r="B42" s="124"/>
      <c r="C42" s="127"/>
      <c r="D42" s="126"/>
      <c r="E42" s="116"/>
    </row>
    <row r="43" spans="1:5" ht="12.75">
      <c r="A43" s="20"/>
      <c r="B43" s="124"/>
      <c r="C43" s="127"/>
      <c r="D43" s="126"/>
      <c r="E43" s="116"/>
    </row>
    <row r="44" spans="1:5" ht="12.75">
      <c r="A44" s="20"/>
      <c r="B44" s="124"/>
      <c r="C44" s="127"/>
      <c r="D44" s="126"/>
      <c r="E44" s="116"/>
    </row>
    <row r="45" spans="1:5" ht="13.5" thickBot="1">
      <c r="A45" s="22"/>
      <c r="B45" s="73"/>
      <c r="C45" s="74"/>
      <c r="D45" s="75"/>
      <c r="E45" s="116"/>
    </row>
    <row r="46" spans="1:5" ht="13.5" thickTop="1">
      <c r="A46" s="16"/>
      <c r="B46" s="49"/>
      <c r="C46" s="50"/>
      <c r="D46" s="51"/>
      <c r="E46" s="116"/>
    </row>
    <row r="47" spans="1:5" ht="12.75">
      <c r="A47" s="20"/>
      <c r="B47" s="9"/>
      <c r="C47" s="10"/>
      <c r="D47" s="52"/>
      <c r="E47" s="116"/>
    </row>
    <row r="48" spans="1:5" ht="12.75">
      <c r="A48" s="20"/>
      <c r="B48" s="9"/>
      <c r="C48" s="10"/>
      <c r="D48" s="52"/>
      <c r="E48" s="116"/>
    </row>
    <row r="49" spans="1:5" ht="13.5" thickBot="1">
      <c r="A49" s="105"/>
      <c r="B49" s="112"/>
      <c r="C49" s="113"/>
      <c r="D49" s="114"/>
      <c r="E49" s="116"/>
    </row>
    <row r="50" spans="1:5" ht="13.5" thickTop="1">
      <c r="A50" s="16"/>
      <c r="B50" s="49"/>
      <c r="C50" s="115"/>
      <c r="D50" s="51"/>
      <c r="E50" s="116"/>
    </row>
    <row r="51" spans="1:5" ht="12.75">
      <c r="A51" s="20"/>
      <c r="B51" s="9"/>
      <c r="C51" s="10"/>
      <c r="D51" s="52"/>
      <c r="E51" s="116"/>
    </row>
    <row r="52" spans="1:5" ht="12.75">
      <c r="A52" s="20"/>
      <c r="B52" s="9"/>
      <c r="C52" s="10"/>
      <c r="D52" s="52"/>
      <c r="E52" s="116"/>
    </row>
    <row r="53" spans="1:5" ht="13.5" thickBot="1">
      <c r="A53" s="22"/>
      <c r="B53" s="53"/>
      <c r="C53" s="54"/>
      <c r="D53" s="55"/>
      <c r="E53" s="116"/>
    </row>
    <row r="54" spans="1:5" ht="13.5" thickTop="1">
      <c r="A54" s="76"/>
      <c r="B54" s="76"/>
      <c r="C54" s="76"/>
      <c r="D54" s="76"/>
      <c r="E54" s="116"/>
    </row>
    <row r="55" spans="1:5" ht="12.75">
      <c r="A55" s="76"/>
      <c r="B55" s="76"/>
      <c r="C55" s="76"/>
      <c r="D55" s="76"/>
      <c r="E55" s="116"/>
    </row>
    <row r="56" ht="12.75">
      <c r="E56" s="117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2" sqref="F2:H9"/>
    </sheetView>
  </sheetViews>
  <sheetFormatPr defaultColWidth="9.00390625" defaultRowHeight="12.75"/>
  <cols>
    <col min="2" max="2" width="73.00390625" style="0" customWidth="1"/>
  </cols>
  <sheetData>
    <row r="1" spans="1:5" ht="12.75">
      <c r="A1" s="277" t="s">
        <v>3</v>
      </c>
      <c r="B1" s="271" t="s">
        <v>97</v>
      </c>
      <c r="C1" s="270" t="s">
        <v>99</v>
      </c>
      <c r="D1" s="270"/>
      <c r="E1" s="76"/>
    </row>
    <row r="2" spans="1:6" ht="13.5" thickBot="1">
      <c r="A2" s="278"/>
      <c r="B2" s="272"/>
      <c r="C2" s="15" t="s">
        <v>100</v>
      </c>
      <c r="D2" s="15" t="s">
        <v>2</v>
      </c>
      <c r="E2" s="76"/>
      <c r="F2" s="76"/>
    </row>
    <row r="3" spans="1:6" ht="13.5" thickTop="1">
      <c r="A3" s="16">
        <v>5</v>
      </c>
      <c r="B3" s="33" t="s">
        <v>98</v>
      </c>
      <c r="C3" s="34"/>
      <c r="D3" s="35"/>
      <c r="E3" s="76"/>
      <c r="F3" s="76"/>
    </row>
    <row r="4" spans="1:6" ht="12.75">
      <c r="A4" s="20">
        <v>2.5</v>
      </c>
      <c r="B4" s="5" t="s">
        <v>101</v>
      </c>
      <c r="C4" s="6"/>
      <c r="D4" s="36" t="s">
        <v>102</v>
      </c>
      <c r="E4" s="76"/>
      <c r="F4" s="76"/>
    </row>
    <row r="5" spans="1:6" ht="12.75">
      <c r="A5" s="20">
        <v>2.85</v>
      </c>
      <c r="B5" s="5" t="s">
        <v>103</v>
      </c>
      <c r="C5" s="6"/>
      <c r="D5" s="36">
        <v>10</v>
      </c>
      <c r="E5" s="76"/>
      <c r="F5" s="76"/>
    </row>
    <row r="6" spans="1:6" ht="13.5" thickBot="1">
      <c r="A6" s="22">
        <v>2.7</v>
      </c>
      <c r="B6" s="37" t="s">
        <v>103</v>
      </c>
      <c r="C6" s="38"/>
      <c r="D6" s="39">
        <v>20</v>
      </c>
      <c r="E6" s="76"/>
      <c r="F6" s="76"/>
    </row>
    <row r="7" spans="1:6" ht="13.5" thickTop="1">
      <c r="A7" s="16">
        <v>2.3</v>
      </c>
      <c r="B7" s="26" t="s">
        <v>104</v>
      </c>
      <c r="C7" s="104" t="s">
        <v>32</v>
      </c>
      <c r="D7" s="28" t="s">
        <v>105</v>
      </c>
      <c r="E7" s="76"/>
      <c r="F7" s="76"/>
    </row>
    <row r="8" spans="1:6" ht="12.75">
      <c r="A8" s="20">
        <v>2.5</v>
      </c>
      <c r="B8" s="3" t="s">
        <v>107</v>
      </c>
      <c r="C8" s="4"/>
      <c r="D8" s="29" t="s">
        <v>106</v>
      </c>
      <c r="E8" s="76"/>
      <c r="F8" s="76"/>
    </row>
    <row r="9" spans="1:7" ht="12.75">
      <c r="A9" s="20">
        <v>1.67</v>
      </c>
      <c r="B9" s="3" t="s">
        <v>108</v>
      </c>
      <c r="C9" s="101"/>
      <c r="D9" s="29" t="s">
        <v>105</v>
      </c>
      <c r="E9" s="76"/>
      <c r="F9" s="76"/>
      <c r="G9" s="258"/>
    </row>
    <row r="10" spans="1:5" ht="13.5" thickBot="1">
      <c r="A10" s="22">
        <v>1.67</v>
      </c>
      <c r="B10" s="30" t="s">
        <v>108</v>
      </c>
      <c r="C10" s="139"/>
      <c r="D10" s="32" t="s">
        <v>102</v>
      </c>
      <c r="E10" s="76"/>
    </row>
    <row r="11" spans="1:5" ht="13.5" thickTop="1">
      <c r="A11" s="16">
        <v>1.54</v>
      </c>
      <c r="B11" s="17" t="s">
        <v>109</v>
      </c>
      <c r="C11" s="110"/>
      <c r="D11" s="19" t="s">
        <v>105</v>
      </c>
      <c r="E11" s="76"/>
    </row>
    <row r="12" spans="1:5" ht="12.75">
      <c r="A12" s="20">
        <v>1.67</v>
      </c>
      <c r="B12" s="1" t="s">
        <v>110</v>
      </c>
      <c r="C12" s="111"/>
      <c r="D12" s="21" t="s">
        <v>106</v>
      </c>
      <c r="E12" s="76"/>
    </row>
    <row r="13" spans="1:5" ht="12.75">
      <c r="A13" s="20">
        <v>1.67</v>
      </c>
      <c r="B13" s="1" t="s">
        <v>111</v>
      </c>
      <c r="C13" s="2"/>
      <c r="D13" s="21" t="s">
        <v>105</v>
      </c>
      <c r="E13" s="76"/>
    </row>
    <row r="14" spans="1:5" ht="13.5" thickBot="1">
      <c r="A14" s="22">
        <v>1.67</v>
      </c>
      <c r="B14" s="23" t="s">
        <v>111</v>
      </c>
      <c r="C14" s="24"/>
      <c r="D14" s="25" t="s">
        <v>106</v>
      </c>
      <c r="E14" s="76"/>
    </row>
    <row r="15" spans="1:5" ht="13.5" thickTop="1">
      <c r="A15" s="16">
        <v>2</v>
      </c>
      <c r="B15" s="70" t="s">
        <v>112</v>
      </c>
      <c r="C15" s="71" t="s">
        <v>32</v>
      </c>
      <c r="D15" s="72"/>
      <c r="E15" s="76"/>
    </row>
    <row r="16" spans="1:5" ht="13.5" thickBot="1">
      <c r="A16" s="22">
        <v>1.7</v>
      </c>
      <c r="B16" s="73" t="s">
        <v>113</v>
      </c>
      <c r="C16" s="141" t="s">
        <v>32</v>
      </c>
      <c r="D16" s="75" t="s">
        <v>32</v>
      </c>
      <c r="E16" s="76"/>
    </row>
    <row r="17" spans="1:5" ht="14.25" thickBot="1" thickTop="1">
      <c r="A17" s="16">
        <v>4</v>
      </c>
      <c r="B17" s="49" t="s">
        <v>116</v>
      </c>
      <c r="C17" s="115" t="s">
        <v>32</v>
      </c>
      <c r="D17" s="51" t="s">
        <v>32</v>
      </c>
      <c r="E17" s="76"/>
    </row>
    <row r="18" spans="1:5" ht="13.5" thickTop="1">
      <c r="A18" s="16">
        <v>5.5</v>
      </c>
      <c r="B18" s="41" t="s">
        <v>114</v>
      </c>
      <c r="C18" s="109" t="s">
        <v>32</v>
      </c>
      <c r="D18" s="44" t="s">
        <v>32</v>
      </c>
      <c r="E18" s="76"/>
    </row>
    <row r="19" spans="1:5" ht="13.5" thickBot="1">
      <c r="A19" s="22">
        <v>3.2</v>
      </c>
      <c r="B19" s="46" t="s">
        <v>115</v>
      </c>
      <c r="C19" s="47"/>
      <c r="D19" s="48" t="s">
        <v>32</v>
      </c>
      <c r="E19" s="76"/>
    </row>
    <row r="20" spans="1:5" ht="13.5" thickTop="1">
      <c r="A20" s="16">
        <v>4</v>
      </c>
      <c r="B20" s="33" t="s">
        <v>117</v>
      </c>
      <c r="C20" s="34"/>
      <c r="D20" s="35" t="s">
        <v>32</v>
      </c>
      <c r="E20" s="76"/>
    </row>
    <row r="21" spans="1:5" ht="13.5" thickBot="1">
      <c r="A21" s="22">
        <v>2</v>
      </c>
      <c r="B21" s="37" t="s">
        <v>118</v>
      </c>
      <c r="C21" s="131" t="s">
        <v>32</v>
      </c>
      <c r="D21" s="39" t="s">
        <v>32</v>
      </c>
      <c r="E21" s="76"/>
    </row>
    <row r="22" spans="1:5" ht="14.25" thickBot="1" thickTop="1">
      <c r="A22" s="142">
        <v>2.5</v>
      </c>
      <c r="B22" s="143" t="s">
        <v>119</v>
      </c>
      <c r="C22" s="144"/>
      <c r="D22" s="145">
        <v>150</v>
      </c>
      <c r="E22" s="76"/>
    </row>
    <row r="23" spans="1:5" ht="13.5" thickTop="1">
      <c r="A23" s="77"/>
      <c r="B23" s="132"/>
      <c r="C23" s="133"/>
      <c r="D23" s="134"/>
      <c r="E23" s="76"/>
    </row>
    <row r="24" spans="1:5" ht="12.75">
      <c r="A24" s="79"/>
      <c r="B24" s="1"/>
      <c r="C24" s="111"/>
      <c r="D24" s="21"/>
      <c r="E24" s="76"/>
    </row>
    <row r="25" spans="1:5" ht="12.75">
      <c r="A25" s="79"/>
      <c r="B25" s="1"/>
      <c r="C25" s="111"/>
      <c r="D25" s="21"/>
      <c r="E25" s="76"/>
    </row>
    <row r="26" spans="1:5" ht="12.75">
      <c r="A26" s="79"/>
      <c r="B26" s="1"/>
      <c r="C26" s="111"/>
      <c r="D26" s="21"/>
      <c r="E26" s="76"/>
    </row>
    <row r="27" spans="1:5" ht="13.5" thickBot="1">
      <c r="A27" s="80"/>
      <c r="B27" s="23"/>
      <c r="C27" s="24"/>
      <c r="D27" s="25"/>
      <c r="E27" s="76"/>
    </row>
    <row r="28" spans="1:5" ht="13.5" thickTop="1">
      <c r="A28" s="16"/>
      <c r="B28" s="17"/>
      <c r="C28" s="110"/>
      <c r="D28" s="19"/>
      <c r="E28" s="76"/>
    </row>
    <row r="29" spans="1:5" ht="12.75">
      <c r="A29" s="20"/>
      <c r="B29" s="1"/>
      <c r="C29" s="2"/>
      <c r="D29" s="21"/>
      <c r="E29" s="76"/>
    </row>
    <row r="30" spans="1:5" ht="12.75">
      <c r="A30" s="20"/>
      <c r="B30" s="1"/>
      <c r="C30" s="2"/>
      <c r="D30" s="21"/>
      <c r="E30" s="76"/>
    </row>
    <row r="31" spans="1:5" ht="13.5" thickBot="1">
      <c r="A31" s="80"/>
      <c r="B31" s="23"/>
      <c r="C31" s="138"/>
      <c r="D31" s="25"/>
      <c r="E31" s="76"/>
    </row>
    <row r="32" spans="1:5" ht="13.5" thickTop="1">
      <c r="A32" s="96"/>
      <c r="B32" s="135"/>
      <c r="C32" s="136"/>
      <c r="D32" s="137"/>
      <c r="E32" s="76"/>
    </row>
    <row r="33" spans="1:5" ht="12.75">
      <c r="A33" s="79"/>
      <c r="B33" s="7"/>
      <c r="C33" s="122"/>
      <c r="D33" s="45"/>
      <c r="E33" s="76"/>
    </row>
    <row r="34" spans="1:5" ht="12.75">
      <c r="A34" s="79"/>
      <c r="B34" s="7"/>
      <c r="C34" s="8"/>
      <c r="D34" s="45"/>
      <c r="E34" s="76"/>
    </row>
    <row r="35" spans="1:5" ht="12.75">
      <c r="A35" s="20"/>
      <c r="B35" s="7"/>
      <c r="C35" s="8"/>
      <c r="D35" s="45"/>
      <c r="E35" s="76"/>
    </row>
    <row r="36" spans="1:5" ht="12.75">
      <c r="A36" s="20"/>
      <c r="B36" s="7"/>
      <c r="C36" s="8"/>
      <c r="D36" s="45"/>
      <c r="E36" s="76"/>
    </row>
    <row r="37" spans="1:6" ht="13.5" thickBot="1">
      <c r="A37" s="22"/>
      <c r="B37" s="46"/>
      <c r="C37" s="47"/>
      <c r="D37" s="48"/>
      <c r="E37" s="76"/>
      <c r="F37" s="118"/>
    </row>
    <row r="38" spans="1:5" ht="13.5" thickTop="1">
      <c r="A38" s="78"/>
      <c r="B38" s="70"/>
      <c r="C38" s="123"/>
      <c r="D38" s="72"/>
      <c r="E38" s="76"/>
    </row>
    <row r="39" spans="1:5" ht="12.75">
      <c r="A39" s="79"/>
      <c r="B39" s="124"/>
      <c r="C39" s="125"/>
      <c r="D39" s="126"/>
      <c r="E39" s="76"/>
    </row>
    <row r="40" spans="1:5" ht="12.75">
      <c r="A40" s="79"/>
      <c r="B40" s="124"/>
      <c r="C40" s="125"/>
      <c r="D40" s="126"/>
      <c r="E40" s="76"/>
    </row>
    <row r="41" spans="1:5" ht="12.75">
      <c r="A41" s="79"/>
      <c r="B41" s="124"/>
      <c r="C41" s="127"/>
      <c r="D41" s="126"/>
      <c r="E41" s="116"/>
    </row>
    <row r="42" spans="1:5" ht="12.75">
      <c r="A42" s="20"/>
      <c r="B42" s="124"/>
      <c r="C42" s="127"/>
      <c r="D42" s="126"/>
      <c r="E42" s="116"/>
    </row>
    <row r="43" spans="1:5" ht="12.75">
      <c r="A43" s="20"/>
      <c r="B43" s="124"/>
      <c r="C43" s="127"/>
      <c r="D43" s="126"/>
      <c r="E43" s="116"/>
    </row>
    <row r="44" spans="1:5" ht="12.75">
      <c r="A44" s="20"/>
      <c r="B44" s="124"/>
      <c r="C44" s="127"/>
      <c r="D44" s="126"/>
      <c r="E44" s="116"/>
    </row>
    <row r="45" spans="1:5" ht="13.5" thickBot="1">
      <c r="A45" s="22"/>
      <c r="B45" s="73"/>
      <c r="C45" s="74"/>
      <c r="D45" s="75"/>
      <c r="E45" s="116"/>
    </row>
    <row r="46" spans="1:5" ht="13.5" thickTop="1">
      <c r="A46" s="16"/>
      <c r="B46" s="49"/>
      <c r="C46" s="50"/>
      <c r="D46" s="51"/>
      <c r="E46" s="116"/>
    </row>
    <row r="47" spans="1:5" ht="12.75">
      <c r="A47" s="20"/>
      <c r="B47" s="9"/>
      <c r="C47" s="10"/>
      <c r="D47" s="52"/>
      <c r="E47" s="116"/>
    </row>
    <row r="48" spans="1:5" ht="12.75">
      <c r="A48" s="20"/>
      <c r="B48" s="9"/>
      <c r="C48" s="10"/>
      <c r="D48" s="52"/>
      <c r="E48" s="116"/>
    </row>
    <row r="49" spans="1:5" ht="13.5" thickBot="1">
      <c r="A49" s="105"/>
      <c r="B49" s="112"/>
      <c r="C49" s="113"/>
      <c r="D49" s="114"/>
      <c r="E49" s="116"/>
    </row>
    <row r="50" spans="1:5" ht="13.5" thickTop="1">
      <c r="A50" s="16"/>
      <c r="B50" s="49"/>
      <c r="C50" s="115"/>
      <c r="D50" s="51"/>
      <c r="E50" s="116"/>
    </row>
    <row r="51" spans="1:5" ht="12.75">
      <c r="A51" s="20"/>
      <c r="B51" s="9"/>
      <c r="C51" s="10"/>
      <c r="D51" s="52"/>
      <c r="E51" s="116"/>
    </row>
    <row r="52" spans="1:5" ht="12.75">
      <c r="A52" s="20"/>
      <c r="B52" s="9"/>
      <c r="C52" s="10"/>
      <c r="D52" s="52"/>
      <c r="E52" s="116"/>
    </row>
    <row r="53" spans="1:5" ht="13.5" thickBot="1">
      <c r="A53" s="22"/>
      <c r="B53" s="53"/>
      <c r="C53" s="54"/>
      <c r="D53" s="55"/>
      <c r="E53" s="116"/>
    </row>
    <row r="54" spans="1:5" ht="13.5" thickTop="1">
      <c r="A54" s="76"/>
      <c r="B54" s="76"/>
      <c r="C54" s="76"/>
      <c r="D54" s="76"/>
      <c r="E54" s="116"/>
    </row>
    <row r="55" spans="1:5" ht="12.75">
      <c r="A55" s="76"/>
      <c r="B55" s="76"/>
      <c r="C55" s="76"/>
      <c r="D55" s="76"/>
      <c r="E55" s="116"/>
    </row>
    <row r="56" ht="12.75">
      <c r="E56" s="117"/>
    </row>
  </sheetData>
  <sheetProtection/>
  <mergeCells count="3">
    <mergeCell ref="C1:D1"/>
    <mergeCell ref="B1:B2"/>
    <mergeCell ref="A1:A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Вика</cp:lastModifiedBy>
  <cp:lastPrinted>1999-09-06T11:32:49Z</cp:lastPrinted>
  <dcterms:created xsi:type="dcterms:W3CDTF">1999-08-13T18:08:13Z</dcterms:created>
  <dcterms:modified xsi:type="dcterms:W3CDTF">2010-08-26T05:58:16Z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